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1 - UOŽI" sheetId="2" r:id="rId2"/>
    <sheet name="2 - VON" sheetId="3" r:id="rId3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'1 - UOŽI'!$C$81:$L$89</definedName>
    <definedName name="_xlnm.Print_Area" localSheetId="1">'1 - UOŽI'!$C$69:$L$89</definedName>
    <definedName name="_xlnm.Print_Titles" localSheetId="1">'1 - UOŽI'!$81:$81</definedName>
    <definedName name="_xlnm._FilterDatabase" localSheetId="2" hidden="1">'2 - VON'!$C$83:$L$90</definedName>
    <definedName name="_xlnm.Print_Area" localSheetId="2">'2 - VON'!$C$71:$L$90</definedName>
    <definedName name="_xlnm.Print_Titles" localSheetId="2">'2 - VON'!$83:$83</definedName>
  </definedNames>
  <calcPr/>
</workbook>
</file>

<file path=xl/calcChain.xml><?xml version="1.0" encoding="utf-8"?>
<calcChain xmlns="http://schemas.openxmlformats.org/spreadsheetml/2006/main">
  <c i="3" l="1" r="K39"/>
  <c r="K38"/>
  <c i="1" r="BA56"/>
  <c i="3" r="K37"/>
  <c i="1" r="AZ56"/>
  <c i="3" r="BI90"/>
  <c r="BH90"/>
  <c r="BG90"/>
  <c r="BF90"/>
  <c r="X90"/>
  <c r="X89"/>
  <c r="V90"/>
  <c r="V89"/>
  <c r="T90"/>
  <c r="T89"/>
  <c r="P90"/>
  <c r="BI88"/>
  <c r="BH88"/>
  <c r="BG88"/>
  <c r="BF88"/>
  <c r="X88"/>
  <c r="X87"/>
  <c r="V88"/>
  <c r="V87"/>
  <c r="T88"/>
  <c r="T87"/>
  <c r="P88"/>
  <c r="BI86"/>
  <c r="BH86"/>
  <c r="BG86"/>
  <c r="BF86"/>
  <c r="X86"/>
  <c r="X85"/>
  <c r="X84"/>
  <c r="V86"/>
  <c r="V85"/>
  <c r="V84"/>
  <c r="T86"/>
  <c r="T85"/>
  <c r="T84"/>
  <c i="1" r="AW56"/>
  <c i="3" r="P86"/>
  <c r="J81"/>
  <c r="J80"/>
  <c r="F80"/>
  <c r="F78"/>
  <c r="E76"/>
  <c r="J57"/>
  <c r="J56"/>
  <c r="F56"/>
  <c r="F54"/>
  <c r="E52"/>
  <c r="J18"/>
  <c r="E18"/>
  <c r="F57"/>
  <c r="J17"/>
  <c r="J12"/>
  <c r="J54"/>
  <c r="E7"/>
  <c r="E74"/>
  <c i="2" r="K39"/>
  <c r="K38"/>
  <c i="1" r="BA55"/>
  <c i="2" r="K37"/>
  <c i="1" r="AZ55"/>
  <c i="2" r="BI89"/>
  <c r="BH89"/>
  <c r="BG89"/>
  <c r="BF89"/>
  <c r="X89"/>
  <c r="V89"/>
  <c r="T89"/>
  <c r="P89"/>
  <c r="BI88"/>
  <c r="BH88"/>
  <c r="BG88"/>
  <c r="BF88"/>
  <c r="X88"/>
  <c r="V88"/>
  <c r="T88"/>
  <c r="P88"/>
  <c r="BI87"/>
  <c r="BH87"/>
  <c r="BG87"/>
  <c r="BF87"/>
  <c r="X87"/>
  <c r="V87"/>
  <c r="T87"/>
  <c r="P87"/>
  <c r="BI86"/>
  <c r="BH86"/>
  <c r="BG86"/>
  <c r="BF86"/>
  <c r="X86"/>
  <c r="V86"/>
  <c r="T86"/>
  <c r="P86"/>
  <c r="BI85"/>
  <c r="BH85"/>
  <c r="BG85"/>
  <c r="BF85"/>
  <c r="X85"/>
  <c r="V85"/>
  <c r="T85"/>
  <c r="P85"/>
  <c r="BI84"/>
  <c r="BH84"/>
  <c r="BG84"/>
  <c r="BF84"/>
  <c r="X84"/>
  <c r="V84"/>
  <c r="T84"/>
  <c r="P84"/>
  <c r="J79"/>
  <c r="J78"/>
  <c r="F78"/>
  <c r="F76"/>
  <c r="E74"/>
  <c r="J57"/>
  <c r="J56"/>
  <c r="F56"/>
  <c r="F54"/>
  <c r="E52"/>
  <c r="J18"/>
  <c r="E18"/>
  <c r="F79"/>
  <c r="J17"/>
  <c r="J12"/>
  <c r="J76"/>
  <c r="E7"/>
  <c r="E72"/>
  <c i="1" r="L50"/>
  <c r="AM50"/>
  <c r="AM49"/>
  <c r="L49"/>
  <c r="AM47"/>
  <c r="L47"/>
  <c r="L45"/>
  <c r="L44"/>
  <c i="3" r="Q90"/>
  <c r="Q86"/>
  <c i="2" r="Q88"/>
  <c r="Q87"/>
  <c i="3" r="R90"/>
  <c r="Q88"/>
  <c i="2" r="Q89"/>
  <c r="R88"/>
  <c r="R87"/>
  <c r="Q86"/>
  <c r="Q85"/>
  <c r="R84"/>
  <c i="3" r="R88"/>
  <c r="R86"/>
  <c i="2" r="R89"/>
  <c r="R86"/>
  <c r="R85"/>
  <c r="Q84"/>
  <c i="1" r="AU54"/>
  <c i="3" r="K90"/>
  <c r="BE90"/>
  <c i="2" r="K89"/>
  <c r="BE89"/>
  <c r="K87"/>
  <c r="BE87"/>
  <c i="3" r="K86"/>
  <c r="BE86"/>
  <c r="BK88"/>
  <c r="BK87"/>
  <c r="K87"/>
  <c r="K63"/>
  <c i="2" r="K85"/>
  <c r="BE85"/>
  <c r="K88"/>
  <c r="BE88"/>
  <c r="BK86"/>
  <c r="BK84"/>
  <c l="1" r="V83"/>
  <c r="V82"/>
  <c r="X83"/>
  <c r="X82"/>
  <c r="R83"/>
  <c r="J62"/>
  <c r="T83"/>
  <c r="T82"/>
  <c i="1" r="AW55"/>
  <c i="2" r="Q83"/>
  <c r="I62"/>
  <c r="J54"/>
  <c i="3" r="E50"/>
  <c r="J78"/>
  <c i="2" r="F57"/>
  <c i="3" r="F81"/>
  <c i="2" r="E50"/>
  <c i="3" r="Q87"/>
  <c r="I63"/>
  <c r="R87"/>
  <c r="J63"/>
  <c r="Q89"/>
  <c r="I64"/>
  <c r="R89"/>
  <c r="J64"/>
  <c i="2" r="K36"/>
  <c i="1" r="AY55"/>
  <c i="2" r="F37"/>
  <c i="1" r="BD55"/>
  <c i="2" r="F36"/>
  <c i="1" r="BC55"/>
  <c r="AW54"/>
  <c i="2" r="F39"/>
  <c i="1" r="BF55"/>
  <c i="3" r="F36"/>
  <c i="1" r="BC56"/>
  <c i="2" r="F38"/>
  <c i="1" r="BE55"/>
  <c i="3" r="K36"/>
  <c i="1" r="AY56"/>
  <c i="2" r="BK85"/>
  <c r="BK87"/>
  <c i="3" r="F37"/>
  <c i="1" r="BD56"/>
  <c i="2" r="BK88"/>
  <c i="3" r="K88"/>
  <c r="BE88"/>
  <c r="F35"/>
  <c i="1" r="BB56"/>
  <c i="2" r="K84"/>
  <c r="BE84"/>
  <c i="3" r="F38"/>
  <c i="1" r="BE56"/>
  <c i="3" r="F39"/>
  <c i="1" r="BF56"/>
  <c i="2" r="K86"/>
  <c r="BE86"/>
  <c i="3" r="BK86"/>
  <c r="BK90"/>
  <c r="BK89"/>
  <c r="K89"/>
  <c r="K64"/>
  <c i="2" r="BK89"/>
  <c i="3" l="1" r="R85"/>
  <c r="R84"/>
  <c r="J61"/>
  <c r="K31"/>
  <c i="1" r="AT56"/>
  <c i="3" r="Q85"/>
  <c r="Q84"/>
  <c r="I61"/>
  <c r="K30"/>
  <c i="1" r="AS56"/>
  <c i="2" r="Q82"/>
  <c r="I61"/>
  <c r="K30"/>
  <c i="1" r="AS55"/>
  <c i="2" r="R82"/>
  <c r="J61"/>
  <c r="K31"/>
  <c i="1" r="AT55"/>
  <c i="2" r="BK83"/>
  <c r="K83"/>
  <c r="K62"/>
  <c i="3" r="BK85"/>
  <c r="K85"/>
  <c r="K62"/>
  <c r="K35"/>
  <c i="1" r="AX56"/>
  <c r="AV56"/>
  <c r="BF54"/>
  <c r="W33"/>
  <c r="BE54"/>
  <c r="W32"/>
  <c r="BD54"/>
  <c r="AZ54"/>
  <c i="2" r="K35"/>
  <c i="1" r="AX55"/>
  <c r="AV55"/>
  <c i="2" r="F35"/>
  <c i="1" r="BB55"/>
  <c r="BB54"/>
  <c r="W29"/>
  <c r="BC54"/>
  <c r="W30"/>
  <c i="2" l="1" r="BK82"/>
  <c r="K82"/>
  <c r="K61"/>
  <c i="3" r="I62"/>
  <c r="J62"/>
  <c r="BK84"/>
  <c r="K84"/>
  <c r="K61"/>
  <c i="1" r="AS54"/>
  <c r="AX54"/>
  <c r="AK29"/>
  <c r="AY54"/>
  <c r="AK30"/>
  <c r="AT54"/>
  <c r="W31"/>
  <c r="BA54"/>
  <c i="2" l="1" r="K32"/>
  <c i="1" r="AG55"/>
  <c r="AN55"/>
  <c i="3" r="K32"/>
  <c i="1" r="AG56"/>
  <c r="AN56"/>
  <c r="AV54"/>
  <c i="2" l="1" r="K41"/>
  <c i="3" r="K41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<sst xmlns="http://schemas.openxmlformats.org/spreadsheetml/2006/main">
  <si>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</si>
  <si>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</si>
  <si>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</si>
  <si>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</si>
  <si>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</si>
  <si>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True</t>
  </si>
  <si>
    <t>{3492bf0d-4067-4cc4-bf82-a6bfdba6f1e7}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</si>
  <si>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</si>
  <si>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</si>
  <si>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</si>
  <si>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</si>
  <si>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</si>
  <si>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</si>
  <si>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</si>
  <si>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</si>
  <si>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E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</si>
  <si>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</si>
  <si>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</si>
  <si>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Profylaktické kontroly a kapacitní zkoušky baterií a UPS</t>
  </si>
  <si>
    <t>KSO:</t>
  </si>
  <si>
    <t/>
  </si>
  <si>
    <t>CC-CZ:</t>
  </si>
  <si>
    <t>Místo:</t>
  </si>
  <si>
    <t xml:space="preserve"> </t>
  </si>
  <si>
    <t>Datum:</t>
  </si>
  <si>
    <t>1. 2. 2021</t>
  </si>
  <si>
    <t>Zadavatel:</t>
  </si>
  <si>
    <t>IČ:</t>
  </si>
  <si>
    <t>70994234</t>
  </si>
  <si>
    <t>SŽ, s.o. Přednosta SEE Praha; Mgr.Fiala František</t>
  </si>
  <si>
    <t>DIČ:</t>
  </si>
  <si>
    <t>CZ 70994234</t>
  </si>
  <si>
    <t>Uchazeč:</t>
  </si>
  <si>
    <t>Vyplň údaj</t>
  </si>
  <si>
    <t>Projektant:</t>
  </si>
  <si>
    <t>SŽ, s.o. Bc. Panchártek Jakub</t>
  </si>
  <si>
    <t>Zpracovatel:</t>
  </si>
  <si>
    <t>Poznámka:</t>
  </si>
  <si>
    <t>Soupis prací je sestaven s využitím položek UOŽI	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</si>
  <si>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</si>
  <si>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</si>
  <si>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</si>
  <si>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</si>
  <si>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</si>
  <si>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</si>
  <si>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</si>
  <si>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</si>
  <si>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</si>
  <si>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</si>
  <si>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</si>
  <si>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</si>
  <si>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</si>
  <si>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</si>
  <si>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</si>
  <si>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</si>
  <si>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</si>
  <si>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</si>
  <si>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</si>
  <si>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</si>
  <si>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</si>
  <si>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</si>
  <si>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</si>
  <si>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</si>
  <si>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</si>
  <si>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</si>
  <si>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</si>
  <si>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</si>
  <si>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</si>
  <si>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</si>
  <si>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</si>
  <si>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</si>
  <si>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</si>
  <si>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</si>
  <si>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</si>
  <si>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</si>
  <si>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</si>
  <si>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</si>
  <si>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</si>
  <si>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</si>
  <si>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</si>
  <si>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</si>
  <si>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UOŽI</t>
  </si>
  <si>
    <t>STA</t>
  </si>
  <si>
    <t>{e7d409ea-4b53-41d3-ada7-c3168fe082fc}</t>
  </si>
  <si>
    <t>2</t>
  </si>
  <si>
    <t>VON</t>
  </si>
  <si>
    <t>{18486b56-b483-46c0-b1e0-cba338a5d0e6}</t>
  </si>
  <si>
    <t>KRYCÍ LIST SOUPISU PRACÍ</t>
  </si>
  <si>
    <t>Objekt:</t>
  </si>
  <si>
    <t>1 - UOŽI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</si>
  <si>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</si>
  <si>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</si>
  <si>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</si>
  <si>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</si>
  <si>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</si>
  <si>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</si>
  <si>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</si>
  <si>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</si>
  <si>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</si>
  <si>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OST - Ostatní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</si>
  <si>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</si>
  <si>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</si>
  <si>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</si>
  <si>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</si>
  <si>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</si>
  <si>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</si>
  <si>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</si>
  <si>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</si>
  <si>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</si>
  <si>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</si>
  <si>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</si>
  <si>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</si>
  <si>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</si>
  <si>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</si>
  <si>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</si>
  <si>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</si>
  <si>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</si>
  <si>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</si>
  <si>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</si>
  <si>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</si>
  <si>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</si>
  <si>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6</t>
  </si>
  <si>
    <t>K</t>
  </si>
  <si>
    <t>7498158020</t>
  </si>
  <si>
    <t>Výkon jednotek správce trakčního vedení mimo výkonů investora nespecifikované práce a úpravy stávajícího zařízení</t>
  </si>
  <si>
    <t>hod</t>
  </si>
  <si>
    <t>Sborník UOŽI 01 2021</t>
  </si>
  <si>
    <t>512</t>
  </si>
  <si>
    <t>-785872762</t>
  </si>
  <si>
    <t>3</t>
  </si>
  <si>
    <t>7498256050</t>
  </si>
  <si>
    <t>Zkoušky a prohlídky elektrických přístrojů - ostatní profylaktická kontrola staničních baterií 24 V</t>
  </si>
  <si>
    <t>kus</t>
  </si>
  <si>
    <t>-200028904</t>
  </si>
  <si>
    <t>7498256055</t>
  </si>
  <si>
    <t>Zkoušky a prohlídky elektrických přístrojů - ostatní profylaktická kontrola staničních baterií 110 V</t>
  </si>
  <si>
    <t>907837459</t>
  </si>
  <si>
    <t>7498256070</t>
  </si>
  <si>
    <t>Zkoušky a prohlídky elektrických přístrojů - ostatní kapacitní zkouška staničních baterií 24 V</t>
  </si>
  <si>
    <t>-577794238</t>
  </si>
  <si>
    <t>7498256075</t>
  </si>
  <si>
    <t>Zkoušky a prohlídky elektrických přístrojů - ostatní kapacitní zkouška staničních baterií 110 V</t>
  </si>
  <si>
    <t>1705405657</t>
  </si>
  <si>
    <t>5</t>
  </si>
  <si>
    <t>7499151050</t>
  </si>
  <si>
    <t>Dokončovací práce manipulace na zařízeních prováděné provozovatelem - manipulace nutné pro další práce zhotovitele na technologickém souboru</t>
  </si>
  <si>
    <t>-1648394273</t>
  </si>
  <si>
    <t>2 - VON</t>
  </si>
  <si>
    <t>VRN - Vedlejší rozpočtové náklady</t>
  </si>
  <si>
    <t xml:space="preserve">    VRN6 - Územní vlivy</t>
  </si>
  <si>
    <t xml:space="preserve">    VRN8 - Přesun stavebních kapacit</t>
  </si>
  <si>
    <t>VRN</t>
  </si>
  <si>
    <t>Vedlejší rozpočtové náklady</t>
  </si>
  <si>
    <t>022121201</t>
  </si>
  <si>
    <t>Geodetické práce Diagnostika technické infrastruktury Vstup do ochranného pásma elektrických zařízení - V sazbě jsou započteny náklady za vstup zhotovitele do prostoru ochranného pásma elektrických zařízení v majetku cizího právního subjektu jako právní jistota případných škod během opravných prací.</t>
  </si>
  <si>
    <t>%</t>
  </si>
  <si>
    <t>-1159284365</t>
  </si>
  <si>
    <t>VRN6</t>
  </si>
  <si>
    <t>Územní vlivy</t>
  </si>
  <si>
    <t>064002000</t>
  </si>
  <si>
    <t>Práce ve zdraví škodlivém prostředí</t>
  </si>
  <si>
    <t>…</t>
  </si>
  <si>
    <t>CS ÚRS 2021 01</t>
  </si>
  <si>
    <t>1024</t>
  </si>
  <si>
    <t>944053040</t>
  </si>
  <si>
    <t>VRN8</t>
  </si>
  <si>
    <t>Přesun stavebních kapacit</t>
  </si>
  <si>
    <t>081002000</t>
  </si>
  <si>
    <t>Doprava zaměstnanců</t>
  </si>
  <si>
    <t>KČ/KM</t>
  </si>
  <si>
    <t>-1056346890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</si>
</sst>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2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2" fillId="0" borderId="14" xfId="0" applyNumberFormat="1" applyFont="1" applyBorder="1" applyAlignment="1" applyProtection="1">
      <alignment horizontal="right" vertical="center"/>
    </xf>
    <xf numFmtId="4" fontId="12" fillId="0" borderId="0" xfId="0" applyNumberFormat="1" applyFont="1" applyBorder="1" applyAlignment="1" applyProtection="1">
      <alignment horizontal="right"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28" fillId="0" borderId="12" xfId="0" applyNumberFormat="1" applyFont="1" applyBorder="1" applyAlignment="1" applyProtection="1"/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4" fontId="7" fillId="0" borderId="0" xfId="0" applyNumberFormat="1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4" fontId="19" fillId="0" borderId="20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167" fontId="18" fillId="2" borderId="22" xfId="0" applyNumberFormat="1" applyFont="1" applyFill="1" applyBorder="1" applyAlignment="1" applyProtection="1">
      <alignment vertical="center"/>
      <protection locked="0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5</v>
      </c>
      <c r="BV1" s="13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4" t="s">
        <v>7</v>
      </c>
      <c r="BT2" s="14" t="s">
        <v>8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="1" customFormat="1" ht="24.96" customHeight="1">
      <c r="B4" s="18"/>
      <c r="C4" s="19"/>
      <c r="D4" s="20" t="s">
        <v>10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11</v>
      </c>
      <c r="BG4" s="22" t="s">
        <v>12</v>
      </c>
      <c r="BS4" s="14" t="s">
        <v>13</v>
      </c>
    </row>
    <row r="5" s="1" customFormat="1" ht="12" customHeight="1">
      <c r="B5" s="18"/>
      <c r="C5" s="19"/>
      <c r="D5" s="23" t="s">
        <v>14</v>
      </c>
      <c r="E5" s="19"/>
      <c r="F5" s="19"/>
      <c r="G5" s="19"/>
      <c r="H5" s="19"/>
      <c r="I5" s="19"/>
      <c r="J5" s="19"/>
      <c r="K5" s="24" t="s">
        <v>15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G5" s="25" t="s">
        <v>16</v>
      </c>
      <c r="BS5" s="14" t="s">
        <v>7</v>
      </c>
    </row>
    <row r="6" s="1" customFormat="1" ht="36.96" customHeight="1">
      <c r="B6" s="18"/>
      <c r="C6" s="19"/>
      <c r="D6" s="26" t="s">
        <v>17</v>
      </c>
      <c r="E6" s="19"/>
      <c r="F6" s="19"/>
      <c r="G6" s="19"/>
      <c r="H6" s="19"/>
      <c r="I6" s="19"/>
      <c r="J6" s="19"/>
      <c r="K6" s="27" t="s">
        <v>18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G6" s="28"/>
      <c r="BS6" s="14" t="s">
        <v>7</v>
      </c>
    </row>
    <row r="7" s="1" customFormat="1" ht="12" customHeight="1">
      <c r="B7" s="18"/>
      <c r="C7" s="19"/>
      <c r="D7" s="29" t="s">
        <v>19</v>
      </c>
      <c r="E7" s="19"/>
      <c r="F7" s="19"/>
      <c r="G7" s="19"/>
      <c r="H7" s="19"/>
      <c r="I7" s="19"/>
      <c r="J7" s="19"/>
      <c r="K7" s="24" t="s">
        <v>20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21</v>
      </c>
      <c r="AL7" s="19"/>
      <c r="AM7" s="19"/>
      <c r="AN7" s="24" t="s">
        <v>20</v>
      </c>
      <c r="AO7" s="19"/>
      <c r="AP7" s="19"/>
      <c r="AQ7" s="19"/>
      <c r="AR7" s="17"/>
      <c r="BG7" s="28"/>
      <c r="BS7" s="14" t="s">
        <v>7</v>
      </c>
    </row>
    <row r="8" s="1" customFormat="1" ht="12" customHeight="1">
      <c r="B8" s="18"/>
      <c r="C8" s="19"/>
      <c r="D8" s="29" t="s">
        <v>22</v>
      </c>
      <c r="E8" s="19"/>
      <c r="F8" s="19"/>
      <c r="G8" s="19"/>
      <c r="H8" s="19"/>
      <c r="I8" s="19"/>
      <c r="J8" s="19"/>
      <c r="K8" s="24" t="s">
        <v>23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24</v>
      </c>
      <c r="AL8" s="19"/>
      <c r="AM8" s="19"/>
      <c r="AN8" s="30" t="s">
        <v>25</v>
      </c>
      <c r="AO8" s="19"/>
      <c r="AP8" s="19"/>
      <c r="AQ8" s="19"/>
      <c r="AR8" s="17"/>
      <c r="BG8" s="28"/>
      <c r="BS8" s="14" t="s">
        <v>7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G9" s="28"/>
      <c r="BS9" s="14" t="s">
        <v>7</v>
      </c>
    </row>
    <row r="10" s="1" customFormat="1" ht="12" customHeight="1">
      <c r="B10" s="18"/>
      <c r="C10" s="19"/>
      <c r="D10" s="29" t="s">
        <v>26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27</v>
      </c>
      <c r="AL10" s="19"/>
      <c r="AM10" s="19"/>
      <c r="AN10" s="24" t="s">
        <v>28</v>
      </c>
      <c r="AO10" s="19"/>
      <c r="AP10" s="19"/>
      <c r="AQ10" s="19"/>
      <c r="AR10" s="17"/>
      <c r="BG10" s="28"/>
      <c r="BS10" s="14" t="s">
        <v>7</v>
      </c>
    </row>
    <row r="11" s="1" customFormat="1" ht="18.48" customHeight="1">
      <c r="B11" s="18"/>
      <c r="C11" s="19"/>
      <c r="D11" s="19"/>
      <c r="E11" s="24" t="s">
        <v>29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30</v>
      </c>
      <c r="AL11" s="19"/>
      <c r="AM11" s="19"/>
      <c r="AN11" s="24" t="s">
        <v>31</v>
      </c>
      <c r="AO11" s="19"/>
      <c r="AP11" s="19"/>
      <c r="AQ11" s="19"/>
      <c r="AR11" s="17"/>
      <c r="BG11" s="28"/>
      <c r="BS11" s="14" t="s">
        <v>7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G12" s="28"/>
      <c r="BS12" s="14" t="s">
        <v>7</v>
      </c>
    </row>
    <row r="13" s="1" customFormat="1" ht="12" customHeight="1">
      <c r="B13" s="18"/>
      <c r="C13" s="19"/>
      <c r="D13" s="29" t="s">
        <v>32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27</v>
      </c>
      <c r="AL13" s="19"/>
      <c r="AM13" s="19"/>
      <c r="AN13" s="31" t="s">
        <v>33</v>
      </c>
      <c r="AO13" s="19"/>
      <c r="AP13" s="19"/>
      <c r="AQ13" s="19"/>
      <c r="AR13" s="17"/>
      <c r="BG13" s="28"/>
      <c r="BS13" s="14" t="s">
        <v>7</v>
      </c>
    </row>
    <row r="14">
      <c r="B14" s="18"/>
      <c r="C14" s="19"/>
      <c r="D14" s="19"/>
      <c r="E14" s="31" t="s">
        <v>33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30</v>
      </c>
      <c r="AL14" s="19"/>
      <c r="AM14" s="19"/>
      <c r="AN14" s="31" t="s">
        <v>33</v>
      </c>
      <c r="AO14" s="19"/>
      <c r="AP14" s="19"/>
      <c r="AQ14" s="19"/>
      <c r="AR14" s="17"/>
      <c r="BG14" s="28"/>
      <c r="BS14" s="14" t="s">
        <v>7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G15" s="28"/>
      <c r="BS15" s="14" t="s">
        <v>4</v>
      </c>
    </row>
    <row r="16" s="1" customFormat="1" ht="12" customHeight="1">
      <c r="B16" s="18"/>
      <c r="C16" s="19"/>
      <c r="D16" s="29" t="s">
        <v>34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27</v>
      </c>
      <c r="AL16" s="19"/>
      <c r="AM16" s="19"/>
      <c r="AN16" s="24" t="s">
        <v>28</v>
      </c>
      <c r="AO16" s="19"/>
      <c r="AP16" s="19"/>
      <c r="AQ16" s="19"/>
      <c r="AR16" s="17"/>
      <c r="BG16" s="28"/>
      <c r="BS16" s="14" t="s">
        <v>4</v>
      </c>
    </row>
    <row r="17" s="1" customFormat="1" ht="18.48" customHeight="1">
      <c r="B17" s="18"/>
      <c r="C17" s="19"/>
      <c r="D17" s="19"/>
      <c r="E17" s="24" t="s">
        <v>35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30</v>
      </c>
      <c r="AL17" s="19"/>
      <c r="AM17" s="19"/>
      <c r="AN17" s="24" t="s">
        <v>31</v>
      </c>
      <c r="AO17" s="19"/>
      <c r="AP17" s="19"/>
      <c r="AQ17" s="19"/>
      <c r="AR17" s="17"/>
      <c r="BG17" s="28"/>
      <c r="BS17" s="14" t="s">
        <v>4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G18" s="28"/>
      <c r="BS18" s="14" t="s">
        <v>7</v>
      </c>
    </row>
    <row r="19" s="1" customFormat="1" ht="12" customHeight="1">
      <c r="B19" s="18"/>
      <c r="C19" s="19"/>
      <c r="D19" s="29" t="s">
        <v>36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27</v>
      </c>
      <c r="AL19" s="19"/>
      <c r="AM19" s="19"/>
      <c r="AN19" s="24" t="s">
        <v>28</v>
      </c>
      <c r="AO19" s="19"/>
      <c r="AP19" s="19"/>
      <c r="AQ19" s="19"/>
      <c r="AR19" s="17"/>
      <c r="BG19" s="28"/>
      <c r="BS19" s="14" t="s">
        <v>7</v>
      </c>
    </row>
    <row r="20" s="1" customFormat="1" ht="18.48" customHeight="1">
      <c r="B20" s="18"/>
      <c r="C20" s="19"/>
      <c r="D20" s="19"/>
      <c r="E20" s="24" t="s">
        <v>35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30</v>
      </c>
      <c r="AL20" s="19"/>
      <c r="AM20" s="19"/>
      <c r="AN20" s="24" t="s">
        <v>31</v>
      </c>
      <c r="AO20" s="19"/>
      <c r="AP20" s="19"/>
      <c r="AQ20" s="19"/>
      <c r="AR20" s="17"/>
      <c r="BG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G21" s="28"/>
    </row>
    <row r="22" s="1" customFormat="1" ht="12" customHeight="1">
      <c r="B22" s="18"/>
      <c r="C22" s="19"/>
      <c r="D22" s="29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G22" s="28"/>
    </row>
    <row r="23" s="1" customFormat="1" ht="16.5" customHeight="1">
      <c r="B23" s="18"/>
      <c r="C23" s="19"/>
      <c r="D23" s="19"/>
      <c r="E23" s="33" t="s">
        <v>38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G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G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G25" s="28"/>
    </row>
    <row r="26" s="2" customFormat="1" ht="25.92" customHeight="1">
      <c r="A26" s="35"/>
      <c r="B26" s="36"/>
      <c r="C26" s="37"/>
      <c r="D26" s="38" t="s">
        <v>39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G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G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40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41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42</v>
      </c>
      <c r="AL28" s="42"/>
      <c r="AM28" s="42"/>
      <c r="AN28" s="42"/>
      <c r="AO28" s="42"/>
      <c r="AP28" s="37"/>
      <c r="AQ28" s="37"/>
      <c r="AR28" s="41"/>
      <c r="BG28" s="28"/>
    </row>
    <row r="29" s="3" customFormat="1" ht="14.4" customHeight="1">
      <c r="A29" s="3"/>
      <c r="B29" s="43"/>
      <c r="C29" s="44"/>
      <c r="D29" s="29" t="s">
        <v>43</v>
      </c>
      <c r="E29" s="44"/>
      <c r="F29" s="29" t="s">
        <v>44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ROUND(BB54,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ROUND(AX54, 2)</f>
        <v>0</v>
      </c>
      <c r="AL29" s="44"/>
      <c r="AM29" s="44"/>
      <c r="AN29" s="44"/>
      <c r="AO29" s="44"/>
      <c r="AP29" s="44"/>
      <c r="AQ29" s="44"/>
      <c r="AR29" s="47"/>
      <c r="BG29" s="48"/>
    </row>
    <row r="30" s="3" customFormat="1" ht="14.4" customHeight="1">
      <c r="A30" s="3"/>
      <c r="B30" s="43"/>
      <c r="C30" s="44"/>
      <c r="D30" s="44"/>
      <c r="E30" s="44"/>
      <c r="F30" s="29" t="s">
        <v>45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ROUND(BC54,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ROUND(AY54, 2)</f>
        <v>0</v>
      </c>
      <c r="AL30" s="44"/>
      <c r="AM30" s="44"/>
      <c r="AN30" s="44"/>
      <c r="AO30" s="44"/>
      <c r="AP30" s="44"/>
      <c r="AQ30" s="44"/>
      <c r="AR30" s="47"/>
      <c r="BG30" s="48"/>
    </row>
    <row r="31" hidden="1" s="3" customFormat="1" ht="14.4" customHeight="1">
      <c r="A31" s="3"/>
      <c r="B31" s="43"/>
      <c r="C31" s="44"/>
      <c r="D31" s="44"/>
      <c r="E31" s="44"/>
      <c r="F31" s="29" t="s">
        <v>46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ROUND(BD54,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G31" s="48"/>
    </row>
    <row r="32" hidden="1" s="3" customFormat="1" ht="14.4" customHeight="1">
      <c r="A32" s="3"/>
      <c r="B32" s="43"/>
      <c r="C32" s="44"/>
      <c r="D32" s="44"/>
      <c r="E32" s="44"/>
      <c r="F32" s="29" t="s">
        <v>47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ROUND(BE54,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G32" s="48"/>
    </row>
    <row r="33" hidden="1" s="3" customFormat="1" ht="14.4" customHeight="1">
      <c r="A33" s="3"/>
      <c r="B33" s="43"/>
      <c r="C33" s="44"/>
      <c r="D33" s="44"/>
      <c r="E33" s="44"/>
      <c r="F33" s="29" t="s">
        <v>48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ROUND(BF54,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G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G34" s="35"/>
    </row>
    <row r="35" s="2" customFormat="1" ht="25.92" customHeight="1">
      <c r="A35" s="35"/>
      <c r="B35" s="36"/>
      <c r="C35" s="49"/>
      <c r="D35" s="50" t="s">
        <v>49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50</v>
      </c>
      <c r="U35" s="51"/>
      <c r="V35" s="51"/>
      <c r="W35" s="51"/>
      <c r="X35" s="53" t="s">
        <v>51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G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G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G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G41" s="35"/>
    </row>
    <row r="42" s="2" customFormat="1" ht="24.96" customHeight="1">
      <c r="A42" s="35"/>
      <c r="B42" s="36"/>
      <c r="C42" s="20" t="s">
        <v>52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G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G43" s="35"/>
    </row>
    <row r="44" s="4" customFormat="1" ht="12" customHeight="1">
      <c r="A44" s="4"/>
      <c r="B44" s="60"/>
      <c r="C44" s="29" t="s">
        <v>14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E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G44" s="4"/>
    </row>
    <row r="45" s="5" customFormat="1" ht="36.96" customHeight="1">
      <c r="A45" s="5"/>
      <c r="B45" s="63"/>
      <c r="C45" s="64" t="s">
        <v>17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Profylaktické kontroly a kapacitní zkoušky baterií a UPS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G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G46" s="35"/>
    </row>
    <row r="47" s="2" customFormat="1" ht="12" customHeight="1">
      <c r="A47" s="35"/>
      <c r="B47" s="36"/>
      <c r="C47" s="29" t="s">
        <v>22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 xml:space="preserve"> 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24</v>
      </c>
      <c r="AJ47" s="37"/>
      <c r="AK47" s="37"/>
      <c r="AL47" s="37"/>
      <c r="AM47" s="69" t="str">
        <f>IF(AN8= "","",AN8)</f>
        <v>1. 2. 2021</v>
      </c>
      <c r="AN47" s="69"/>
      <c r="AO47" s="37"/>
      <c r="AP47" s="37"/>
      <c r="AQ47" s="37"/>
      <c r="AR47" s="41"/>
      <c r="BG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G48" s="35"/>
    </row>
    <row r="49" s="2" customFormat="1" ht="25.65" customHeight="1">
      <c r="A49" s="35"/>
      <c r="B49" s="36"/>
      <c r="C49" s="29" t="s">
        <v>26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>SŽ, s.o. Přednosta SEE Praha; Mgr.Fiala František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34</v>
      </c>
      <c r="AJ49" s="37"/>
      <c r="AK49" s="37"/>
      <c r="AL49" s="37"/>
      <c r="AM49" s="70" t="str">
        <f>IF(E17="","",E17)</f>
        <v>SŽ, s.o. Bc. Panchártek Jakub</v>
      </c>
      <c r="AN49" s="61"/>
      <c r="AO49" s="61"/>
      <c r="AP49" s="61"/>
      <c r="AQ49" s="37"/>
      <c r="AR49" s="41"/>
      <c r="AS49" s="71" t="s">
        <v>53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3"/>
      <c r="BE49" s="73"/>
      <c r="BF49" s="74"/>
      <c r="BG49" s="35"/>
    </row>
    <row r="50" s="2" customFormat="1" ht="25.65" customHeight="1">
      <c r="A50" s="35"/>
      <c r="B50" s="36"/>
      <c r="C50" s="29" t="s">
        <v>32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36</v>
      </c>
      <c r="AJ50" s="37"/>
      <c r="AK50" s="37"/>
      <c r="AL50" s="37"/>
      <c r="AM50" s="70" t="str">
        <f>IF(E20="","",E20)</f>
        <v>SŽ, s.o. Bc. Panchártek Jakub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7"/>
      <c r="BE50" s="77"/>
      <c r="BF50" s="78"/>
      <c r="BG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1"/>
      <c r="BE51" s="81"/>
      <c r="BF51" s="82"/>
      <c r="BG51" s="35"/>
    </row>
    <row r="52" s="2" customFormat="1" ht="29.28" customHeight="1">
      <c r="A52" s="35"/>
      <c r="B52" s="36"/>
      <c r="C52" s="83" t="s">
        <v>54</v>
      </c>
      <c r="D52" s="84"/>
      <c r="E52" s="84"/>
      <c r="F52" s="84"/>
      <c r="G52" s="84"/>
      <c r="H52" s="85"/>
      <c r="I52" s="86" t="s">
        <v>55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56</v>
      </c>
      <c r="AH52" s="84"/>
      <c r="AI52" s="84"/>
      <c r="AJ52" s="84"/>
      <c r="AK52" s="84"/>
      <c r="AL52" s="84"/>
      <c r="AM52" s="84"/>
      <c r="AN52" s="86" t="s">
        <v>57</v>
      </c>
      <c r="AO52" s="84"/>
      <c r="AP52" s="84"/>
      <c r="AQ52" s="88" t="s">
        <v>58</v>
      </c>
      <c r="AR52" s="41"/>
      <c r="AS52" s="89" t="s">
        <v>59</v>
      </c>
      <c r="AT52" s="90" t="s">
        <v>60</v>
      </c>
      <c r="AU52" s="90" t="s">
        <v>61</v>
      </c>
      <c r="AV52" s="90" t="s">
        <v>62</v>
      </c>
      <c r="AW52" s="90" t="s">
        <v>63</v>
      </c>
      <c r="AX52" s="90" t="s">
        <v>64</v>
      </c>
      <c r="AY52" s="90" t="s">
        <v>65</v>
      </c>
      <c r="AZ52" s="90" t="s">
        <v>66</v>
      </c>
      <c r="BA52" s="90" t="s">
        <v>67</v>
      </c>
      <c r="BB52" s="90" t="s">
        <v>68</v>
      </c>
      <c r="BC52" s="90" t="s">
        <v>69</v>
      </c>
      <c r="BD52" s="90" t="s">
        <v>70</v>
      </c>
      <c r="BE52" s="90" t="s">
        <v>71</v>
      </c>
      <c r="BF52" s="91" t="s">
        <v>72</v>
      </c>
      <c r="BG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3"/>
      <c r="BE53" s="93"/>
      <c r="BF53" s="94"/>
      <c r="BG53" s="35"/>
    </row>
    <row r="54" s="6" customFormat="1" ht="32.4" customHeight="1">
      <c r="A54" s="6"/>
      <c r="B54" s="95"/>
      <c r="C54" s="96" t="s">
        <v>73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ROUND(SUM(AG55:AG56),2)</f>
        <v>0</v>
      </c>
      <c r="AH54" s="98"/>
      <c r="AI54" s="98"/>
      <c r="AJ54" s="98"/>
      <c r="AK54" s="98"/>
      <c r="AL54" s="98"/>
      <c r="AM54" s="98"/>
      <c r="AN54" s="99">
        <f>SUM(AG54,AV54)</f>
        <v>0</v>
      </c>
      <c r="AO54" s="99"/>
      <c r="AP54" s="99"/>
      <c r="AQ54" s="100" t="s">
        <v>20</v>
      </c>
      <c r="AR54" s="101"/>
      <c r="AS54" s="102">
        <f>ROUND(SUM(AS55:AS56),2)</f>
        <v>0</v>
      </c>
      <c r="AT54" s="103">
        <f>ROUND(SUM(AT55:AT56),2)</f>
        <v>0</v>
      </c>
      <c r="AU54" s="104">
        <f>ROUND(SUM(AU55:AU56),2)</f>
        <v>0</v>
      </c>
      <c r="AV54" s="104">
        <f>ROUND(SUM(AX54:AY54),2)</f>
        <v>0</v>
      </c>
      <c r="AW54" s="105">
        <f>ROUND(SUM(AW55:AW56),5)</f>
        <v>0</v>
      </c>
      <c r="AX54" s="104">
        <f>ROUND(BB54*L29,2)</f>
        <v>0</v>
      </c>
      <c r="AY54" s="104">
        <f>ROUND(BC54*L30,2)</f>
        <v>0</v>
      </c>
      <c r="AZ54" s="104">
        <f>ROUND(BD54*L29,2)</f>
        <v>0</v>
      </c>
      <c r="BA54" s="104">
        <f>ROUND(BE54*L30,2)</f>
        <v>0</v>
      </c>
      <c r="BB54" s="104">
        <f>ROUND(SUM(BB55:BB56),2)</f>
        <v>0</v>
      </c>
      <c r="BC54" s="104">
        <f>ROUND(SUM(BC55:BC56),2)</f>
        <v>0</v>
      </c>
      <c r="BD54" s="104">
        <f>ROUND(SUM(BD55:BD56),2)</f>
        <v>0</v>
      </c>
      <c r="BE54" s="104">
        <f>ROUND(SUM(BE55:BE56),2)</f>
        <v>0</v>
      </c>
      <c r="BF54" s="106">
        <f>ROUND(SUM(BF55:BF56),2)</f>
        <v>0</v>
      </c>
      <c r="BG54" s="6"/>
      <c r="BS54" s="107" t="s">
        <v>74</v>
      </c>
      <c r="BT54" s="107" t="s">
        <v>75</v>
      </c>
      <c r="BU54" s="108" t="s">
        <v>76</v>
      </c>
      <c r="BV54" s="107" t="s">
        <v>77</v>
      </c>
      <c r="BW54" s="107" t="s">
        <v>6</v>
      </c>
      <c r="BX54" s="107" t="s">
        <v>78</v>
      </c>
      <c r="CL54" s="107" t="s">
        <v>20</v>
      </c>
    </row>
    <row r="55" s="7" customFormat="1" ht="16.5" customHeight="1">
      <c r="A55" s="109" t="s">
        <v>79</v>
      </c>
      <c r="B55" s="110"/>
      <c r="C55" s="111"/>
      <c r="D55" s="112" t="s">
        <v>80</v>
      </c>
      <c r="E55" s="112"/>
      <c r="F55" s="112"/>
      <c r="G55" s="112"/>
      <c r="H55" s="112"/>
      <c r="I55" s="113"/>
      <c r="J55" s="112" t="s">
        <v>81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'1 - UOŽI'!K32</f>
        <v>0</v>
      </c>
      <c r="AH55" s="113"/>
      <c r="AI55" s="113"/>
      <c r="AJ55" s="113"/>
      <c r="AK55" s="113"/>
      <c r="AL55" s="113"/>
      <c r="AM55" s="113"/>
      <c r="AN55" s="114">
        <f>SUM(AG55,AV55)</f>
        <v>0</v>
      </c>
      <c r="AO55" s="113"/>
      <c r="AP55" s="113"/>
      <c r="AQ55" s="115" t="s">
        <v>82</v>
      </c>
      <c r="AR55" s="116"/>
      <c r="AS55" s="117">
        <f>'1 - UOŽI'!K30</f>
        <v>0</v>
      </c>
      <c r="AT55" s="118">
        <f>'1 - UOŽI'!K31</f>
        <v>0</v>
      </c>
      <c r="AU55" s="118">
        <v>0</v>
      </c>
      <c r="AV55" s="118">
        <f>ROUND(SUM(AX55:AY55),2)</f>
        <v>0</v>
      </c>
      <c r="AW55" s="119">
        <f>'1 - UOŽI'!T82</f>
        <v>0</v>
      </c>
      <c r="AX55" s="118">
        <f>'1 - UOŽI'!K35</f>
        <v>0</v>
      </c>
      <c r="AY55" s="118">
        <f>'1 - UOŽI'!K36</f>
        <v>0</v>
      </c>
      <c r="AZ55" s="118">
        <f>'1 - UOŽI'!K37</f>
        <v>0</v>
      </c>
      <c r="BA55" s="118">
        <f>'1 - UOŽI'!K38</f>
        <v>0</v>
      </c>
      <c r="BB55" s="118">
        <f>'1 - UOŽI'!F35</f>
        <v>0</v>
      </c>
      <c r="BC55" s="118">
        <f>'1 - UOŽI'!F36</f>
        <v>0</v>
      </c>
      <c r="BD55" s="118">
        <f>'1 - UOŽI'!F37</f>
        <v>0</v>
      </c>
      <c r="BE55" s="118">
        <f>'1 - UOŽI'!F38</f>
        <v>0</v>
      </c>
      <c r="BF55" s="120">
        <f>'1 - UOŽI'!F39</f>
        <v>0</v>
      </c>
      <c r="BG55" s="7"/>
      <c r="BT55" s="121" t="s">
        <v>80</v>
      </c>
      <c r="BV55" s="121" t="s">
        <v>77</v>
      </c>
      <c r="BW55" s="121" t="s">
        <v>83</v>
      </c>
      <c r="BX55" s="121" t="s">
        <v>6</v>
      </c>
      <c r="CL55" s="121" t="s">
        <v>20</v>
      </c>
      <c r="CM55" s="121" t="s">
        <v>84</v>
      </c>
    </row>
    <row r="56" s="7" customFormat="1" ht="16.5" customHeight="1">
      <c r="A56" s="109" t="s">
        <v>79</v>
      </c>
      <c r="B56" s="110"/>
      <c r="C56" s="111"/>
      <c r="D56" s="112" t="s">
        <v>84</v>
      </c>
      <c r="E56" s="112"/>
      <c r="F56" s="112"/>
      <c r="G56" s="112"/>
      <c r="H56" s="112"/>
      <c r="I56" s="113"/>
      <c r="J56" s="112" t="s">
        <v>85</v>
      </c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12"/>
      <c r="AE56" s="112"/>
      <c r="AF56" s="112"/>
      <c r="AG56" s="114">
        <f>'2 - VON'!K32</f>
        <v>0</v>
      </c>
      <c r="AH56" s="113"/>
      <c r="AI56" s="113"/>
      <c r="AJ56" s="113"/>
      <c r="AK56" s="113"/>
      <c r="AL56" s="113"/>
      <c r="AM56" s="113"/>
      <c r="AN56" s="114">
        <f>SUM(AG56,AV56)</f>
        <v>0</v>
      </c>
      <c r="AO56" s="113"/>
      <c r="AP56" s="113"/>
      <c r="AQ56" s="115" t="s">
        <v>82</v>
      </c>
      <c r="AR56" s="116"/>
      <c r="AS56" s="122">
        <f>'2 - VON'!K30</f>
        <v>0</v>
      </c>
      <c r="AT56" s="123">
        <f>'2 - VON'!K31</f>
        <v>0</v>
      </c>
      <c r="AU56" s="123">
        <v>0</v>
      </c>
      <c r="AV56" s="123">
        <f>ROUND(SUM(AX56:AY56),2)</f>
        <v>0</v>
      </c>
      <c r="AW56" s="124">
        <f>'2 - VON'!T84</f>
        <v>0</v>
      </c>
      <c r="AX56" s="123">
        <f>'2 - VON'!K35</f>
        <v>0</v>
      </c>
      <c r="AY56" s="123">
        <f>'2 - VON'!K36</f>
        <v>0</v>
      </c>
      <c r="AZ56" s="123">
        <f>'2 - VON'!K37</f>
        <v>0</v>
      </c>
      <c r="BA56" s="123">
        <f>'2 - VON'!K38</f>
        <v>0</v>
      </c>
      <c r="BB56" s="123">
        <f>'2 - VON'!F35</f>
        <v>0</v>
      </c>
      <c r="BC56" s="123">
        <f>'2 - VON'!F36</f>
        <v>0</v>
      </c>
      <c r="BD56" s="123">
        <f>'2 - VON'!F37</f>
        <v>0</v>
      </c>
      <c r="BE56" s="123">
        <f>'2 - VON'!F38</f>
        <v>0</v>
      </c>
      <c r="BF56" s="125">
        <f>'2 - VON'!F39</f>
        <v>0</v>
      </c>
      <c r="BG56" s="7"/>
      <c r="BT56" s="121" t="s">
        <v>80</v>
      </c>
      <c r="BV56" s="121" t="s">
        <v>77</v>
      </c>
      <c r="BW56" s="121" t="s">
        <v>86</v>
      </c>
      <c r="BX56" s="121" t="s">
        <v>6</v>
      </c>
      <c r="CL56" s="121" t="s">
        <v>20</v>
      </c>
      <c r="CM56" s="121" t="s">
        <v>84</v>
      </c>
    </row>
    <row r="57" s="2" customFormat="1" ht="30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41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  <c r="BF57" s="35"/>
      <c r="BG57" s="35"/>
    </row>
    <row r="58" s="2" customFormat="1" ht="6.96" customHeight="1">
      <c r="A58" s="35"/>
      <c r="B58" s="56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57"/>
      <c r="AM58" s="57"/>
      <c r="AN58" s="57"/>
      <c r="AO58" s="57"/>
      <c r="AP58" s="57"/>
      <c r="AQ58" s="57"/>
      <c r="AR58" s="41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  <c r="BF58" s="35"/>
      <c r="BG58" s="35"/>
    </row>
  </sheetData>
  <sheetProtection sheet="1" formatColumns="0" formatRows="0" objects="1" scenarios="1" spinCount="100000" saltValue="gOuJWtyPoaKeE2Hx62xILTXkokt0FobFYXPlyqEHykJGbTApMAxnZrs1MkkwSglt0O5uJyOV9pcGT1i3cUysOg==" hashValue="hYcUOT9yaBItu4x6eSRj7n42fREBFTE7dDIG7Scg2FTJH3kEeNDLY7m6zbTz6PNBHtJSRdFMq/BvSEOFYcUpoA==" algorithmName="SHA-512" password="CC35"/>
  <mergeCells count="46">
    <mergeCell ref="BG5:BG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G2"/>
  </mergeCells>
  <hyperlinks>
    <hyperlink ref="A55" location="'1 - UOŽI'!C2" display="/"/>
    <hyperlink ref="A56" location="'2 - V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83</v>
      </c>
    </row>
    <row r="3" hidden="1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7"/>
      <c r="AT3" s="14" t="s">
        <v>84</v>
      </c>
    </row>
    <row r="4" hidden="1" s="1" customFormat="1" ht="24.96" customHeight="1">
      <c r="B4" s="17"/>
      <c r="D4" s="128" t="s">
        <v>87</v>
      </c>
      <c r="M4" s="17"/>
      <c r="N4" s="129" t="s">
        <v>11</v>
      </c>
      <c r="AT4" s="14" t="s">
        <v>4</v>
      </c>
    </row>
    <row r="5" hidden="1" s="1" customFormat="1" ht="6.96" customHeight="1">
      <c r="B5" s="17"/>
      <c r="M5" s="17"/>
    </row>
    <row r="6" hidden="1" s="1" customFormat="1" ht="12" customHeight="1">
      <c r="B6" s="17"/>
      <c r="D6" s="130" t="s">
        <v>17</v>
      </c>
      <c r="M6" s="17"/>
    </row>
    <row r="7" hidden="1" s="1" customFormat="1" ht="16.5" customHeight="1">
      <c r="B7" s="17"/>
      <c r="E7" s="131" t="str">
        <f>'Rekapitulace stavby'!K6</f>
        <v>Profylaktické kontroly a kapacitní zkoušky baterií a UPS</v>
      </c>
      <c r="F7" s="130"/>
      <c r="G7" s="130"/>
      <c r="H7" s="130"/>
      <c r="M7" s="17"/>
    </row>
    <row r="8" hidden="1" s="2" customFormat="1" ht="12" customHeight="1">
      <c r="A8" s="35"/>
      <c r="B8" s="41"/>
      <c r="C8" s="35"/>
      <c r="D8" s="130" t="s">
        <v>88</v>
      </c>
      <c r="E8" s="35"/>
      <c r="F8" s="35"/>
      <c r="G8" s="35"/>
      <c r="H8" s="35"/>
      <c r="I8" s="35"/>
      <c r="J8" s="35"/>
      <c r="K8" s="35"/>
      <c r="L8" s="35"/>
      <c r="M8" s="13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33" t="s">
        <v>89</v>
      </c>
      <c r="F9" s="35"/>
      <c r="G9" s="35"/>
      <c r="H9" s="35"/>
      <c r="I9" s="35"/>
      <c r="J9" s="35"/>
      <c r="K9" s="35"/>
      <c r="L9" s="35"/>
      <c r="M9" s="13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13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0" t="s">
        <v>19</v>
      </c>
      <c r="E11" s="35"/>
      <c r="F11" s="134" t="s">
        <v>20</v>
      </c>
      <c r="G11" s="35"/>
      <c r="H11" s="35"/>
      <c r="I11" s="130" t="s">
        <v>21</v>
      </c>
      <c r="J11" s="134" t="s">
        <v>20</v>
      </c>
      <c r="K11" s="35"/>
      <c r="L11" s="35"/>
      <c r="M11" s="13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0" t="s">
        <v>22</v>
      </c>
      <c r="E12" s="35"/>
      <c r="F12" s="134" t="s">
        <v>23</v>
      </c>
      <c r="G12" s="35"/>
      <c r="H12" s="35"/>
      <c r="I12" s="130" t="s">
        <v>24</v>
      </c>
      <c r="J12" s="135" t="str">
        <f>'Rekapitulace stavby'!AN8</f>
        <v>1. 2. 2021</v>
      </c>
      <c r="K12" s="35"/>
      <c r="L12" s="35"/>
      <c r="M12" s="13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13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0" t="s">
        <v>26</v>
      </c>
      <c r="E14" s="35"/>
      <c r="F14" s="35"/>
      <c r="G14" s="35"/>
      <c r="H14" s="35"/>
      <c r="I14" s="130" t="s">
        <v>27</v>
      </c>
      <c r="J14" s="134" t="s">
        <v>28</v>
      </c>
      <c r="K14" s="35"/>
      <c r="L14" s="35"/>
      <c r="M14" s="13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34" t="s">
        <v>29</v>
      </c>
      <c r="F15" s="35"/>
      <c r="G15" s="35"/>
      <c r="H15" s="35"/>
      <c r="I15" s="130" t="s">
        <v>30</v>
      </c>
      <c r="J15" s="134" t="s">
        <v>31</v>
      </c>
      <c r="K15" s="35"/>
      <c r="L15" s="35"/>
      <c r="M15" s="13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13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0" t="s">
        <v>32</v>
      </c>
      <c r="E17" s="35"/>
      <c r="F17" s="35"/>
      <c r="G17" s="35"/>
      <c r="H17" s="35"/>
      <c r="I17" s="130" t="s">
        <v>27</v>
      </c>
      <c r="J17" s="30" t="str">
        <f>'Rekapitulace stavby'!AN13</f>
        <v>Vyplň údaj</v>
      </c>
      <c r="K17" s="35"/>
      <c r="L17" s="35"/>
      <c r="M17" s="13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4"/>
      <c r="G18" s="134"/>
      <c r="H18" s="134"/>
      <c r="I18" s="130" t="s">
        <v>30</v>
      </c>
      <c r="J18" s="30" t="str">
        <f>'Rekapitulace stavby'!AN14</f>
        <v>Vyplň údaj</v>
      </c>
      <c r="K18" s="35"/>
      <c r="L18" s="35"/>
      <c r="M18" s="13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13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0" t="s">
        <v>34</v>
      </c>
      <c r="E20" s="35"/>
      <c r="F20" s="35"/>
      <c r="G20" s="35"/>
      <c r="H20" s="35"/>
      <c r="I20" s="130" t="s">
        <v>27</v>
      </c>
      <c r="J20" s="134" t="s">
        <v>28</v>
      </c>
      <c r="K20" s="35"/>
      <c r="L20" s="35"/>
      <c r="M20" s="13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34" t="s">
        <v>35</v>
      </c>
      <c r="F21" s="35"/>
      <c r="G21" s="35"/>
      <c r="H21" s="35"/>
      <c r="I21" s="130" t="s">
        <v>30</v>
      </c>
      <c r="J21" s="134" t="s">
        <v>31</v>
      </c>
      <c r="K21" s="35"/>
      <c r="L21" s="35"/>
      <c r="M21" s="13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13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0" t="s">
        <v>36</v>
      </c>
      <c r="E23" s="35"/>
      <c r="F23" s="35"/>
      <c r="G23" s="35"/>
      <c r="H23" s="35"/>
      <c r="I23" s="130" t="s">
        <v>27</v>
      </c>
      <c r="J23" s="134" t="s">
        <v>28</v>
      </c>
      <c r="K23" s="35"/>
      <c r="L23" s="35"/>
      <c r="M23" s="13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34" t="s">
        <v>35</v>
      </c>
      <c r="F24" s="35"/>
      <c r="G24" s="35"/>
      <c r="H24" s="35"/>
      <c r="I24" s="130" t="s">
        <v>30</v>
      </c>
      <c r="J24" s="134" t="s">
        <v>31</v>
      </c>
      <c r="K24" s="35"/>
      <c r="L24" s="35"/>
      <c r="M24" s="13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13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0" t="s">
        <v>37</v>
      </c>
      <c r="E26" s="35"/>
      <c r="F26" s="35"/>
      <c r="G26" s="35"/>
      <c r="H26" s="35"/>
      <c r="I26" s="35"/>
      <c r="J26" s="35"/>
      <c r="K26" s="35"/>
      <c r="L26" s="35"/>
      <c r="M26" s="13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71.25" customHeight="1">
      <c r="A27" s="136"/>
      <c r="B27" s="137"/>
      <c r="C27" s="136"/>
      <c r="D27" s="136"/>
      <c r="E27" s="138" t="s">
        <v>90</v>
      </c>
      <c r="F27" s="138"/>
      <c r="G27" s="138"/>
      <c r="H27" s="138"/>
      <c r="I27" s="136"/>
      <c r="J27" s="136"/>
      <c r="K27" s="136"/>
      <c r="L27" s="136"/>
      <c r="M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13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40"/>
      <c r="E29" s="140"/>
      <c r="F29" s="140"/>
      <c r="G29" s="140"/>
      <c r="H29" s="140"/>
      <c r="I29" s="140"/>
      <c r="J29" s="140"/>
      <c r="K29" s="140"/>
      <c r="L29" s="140"/>
      <c r="M29" s="13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>
      <c r="A30" s="35"/>
      <c r="B30" s="41"/>
      <c r="C30" s="35"/>
      <c r="D30" s="35"/>
      <c r="E30" s="130" t="s">
        <v>91</v>
      </c>
      <c r="F30" s="35"/>
      <c r="G30" s="35"/>
      <c r="H30" s="35"/>
      <c r="I30" s="35"/>
      <c r="J30" s="35"/>
      <c r="K30" s="141">
        <f>I61</f>
        <v>0</v>
      </c>
      <c r="L30" s="35"/>
      <c r="M30" s="13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>
      <c r="A31" s="35"/>
      <c r="B31" s="41"/>
      <c r="C31" s="35"/>
      <c r="D31" s="35"/>
      <c r="E31" s="130" t="s">
        <v>92</v>
      </c>
      <c r="F31" s="35"/>
      <c r="G31" s="35"/>
      <c r="H31" s="35"/>
      <c r="I31" s="35"/>
      <c r="J31" s="35"/>
      <c r="K31" s="141">
        <f>J61</f>
        <v>0</v>
      </c>
      <c r="L31" s="35"/>
      <c r="M31" s="13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42" t="s">
        <v>39</v>
      </c>
      <c r="E32" s="35"/>
      <c r="F32" s="35"/>
      <c r="G32" s="35"/>
      <c r="H32" s="35"/>
      <c r="I32" s="35"/>
      <c r="J32" s="35"/>
      <c r="K32" s="143">
        <f>ROUND(K82, 2)</f>
        <v>0</v>
      </c>
      <c r="L32" s="35"/>
      <c r="M32" s="13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40"/>
      <c r="E33" s="140"/>
      <c r="F33" s="140"/>
      <c r="G33" s="140"/>
      <c r="H33" s="140"/>
      <c r="I33" s="140"/>
      <c r="J33" s="140"/>
      <c r="K33" s="140"/>
      <c r="L33" s="140"/>
      <c r="M33" s="13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44" t="s">
        <v>41</v>
      </c>
      <c r="G34" s="35"/>
      <c r="H34" s="35"/>
      <c r="I34" s="144" t="s">
        <v>40</v>
      </c>
      <c r="J34" s="35"/>
      <c r="K34" s="144" t="s">
        <v>42</v>
      </c>
      <c r="L34" s="35"/>
      <c r="M34" s="13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45" t="s">
        <v>43</v>
      </c>
      <c r="E35" s="130" t="s">
        <v>44</v>
      </c>
      <c r="F35" s="141">
        <f>ROUND((SUM(BE82:BE89)),  2)</f>
        <v>0</v>
      </c>
      <c r="G35" s="35"/>
      <c r="H35" s="35"/>
      <c r="I35" s="146">
        <v>0.20999999999999999</v>
      </c>
      <c r="J35" s="35"/>
      <c r="K35" s="141">
        <f>ROUND(((SUM(BE82:BE89))*I35),  2)</f>
        <v>0</v>
      </c>
      <c r="L35" s="35"/>
      <c r="M35" s="13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0" t="s">
        <v>45</v>
      </c>
      <c r="F36" s="141">
        <f>ROUND((SUM(BF82:BF89)),  2)</f>
        <v>0</v>
      </c>
      <c r="G36" s="35"/>
      <c r="H36" s="35"/>
      <c r="I36" s="146">
        <v>0.14999999999999999</v>
      </c>
      <c r="J36" s="35"/>
      <c r="K36" s="141">
        <f>ROUND(((SUM(BF82:BF89))*I36),  2)</f>
        <v>0</v>
      </c>
      <c r="L36" s="35"/>
      <c r="M36" s="13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0" t="s">
        <v>46</v>
      </c>
      <c r="F37" s="141">
        <f>ROUND((SUM(BG82:BG89)),  2)</f>
        <v>0</v>
      </c>
      <c r="G37" s="35"/>
      <c r="H37" s="35"/>
      <c r="I37" s="146">
        <v>0.20999999999999999</v>
      </c>
      <c r="J37" s="35"/>
      <c r="K37" s="141">
        <f>0</f>
        <v>0</v>
      </c>
      <c r="L37" s="35"/>
      <c r="M37" s="13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0" t="s">
        <v>47</v>
      </c>
      <c r="F38" s="141">
        <f>ROUND((SUM(BH82:BH89)),  2)</f>
        <v>0</v>
      </c>
      <c r="G38" s="35"/>
      <c r="H38" s="35"/>
      <c r="I38" s="146">
        <v>0.14999999999999999</v>
      </c>
      <c r="J38" s="35"/>
      <c r="K38" s="141">
        <f>0</f>
        <v>0</v>
      </c>
      <c r="L38" s="35"/>
      <c r="M38" s="13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0" t="s">
        <v>48</v>
      </c>
      <c r="F39" s="141">
        <f>ROUND((SUM(BI82:BI89)),  2)</f>
        <v>0</v>
      </c>
      <c r="G39" s="35"/>
      <c r="H39" s="35"/>
      <c r="I39" s="146">
        <v>0</v>
      </c>
      <c r="J39" s="35"/>
      <c r="K39" s="141">
        <f>0</f>
        <v>0</v>
      </c>
      <c r="L39" s="35"/>
      <c r="M39" s="13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13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47"/>
      <c r="D41" s="148" t="s">
        <v>49</v>
      </c>
      <c r="E41" s="149"/>
      <c r="F41" s="149"/>
      <c r="G41" s="150" t="s">
        <v>50</v>
      </c>
      <c r="H41" s="151" t="s">
        <v>51</v>
      </c>
      <c r="I41" s="149"/>
      <c r="J41" s="149"/>
      <c r="K41" s="152">
        <f>SUM(K32:K39)</f>
        <v>0</v>
      </c>
      <c r="L41" s="153"/>
      <c r="M41" s="13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154"/>
      <c r="C42" s="155"/>
      <c r="D42" s="155"/>
      <c r="E42" s="155"/>
      <c r="F42" s="155"/>
      <c r="G42" s="155"/>
      <c r="H42" s="155"/>
      <c r="I42" s="155"/>
      <c r="J42" s="155"/>
      <c r="K42" s="155"/>
      <c r="L42" s="155"/>
      <c r="M42" s="13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/>
    <row r="44" hidden="1"/>
    <row r="45" hidden="1"/>
    <row r="46" hidden="1" s="2" customFormat="1" ht="6.96" customHeight="1">
      <c r="A46" s="35"/>
      <c r="B46" s="156"/>
      <c r="C46" s="157"/>
      <c r="D46" s="157"/>
      <c r="E46" s="157"/>
      <c r="F46" s="157"/>
      <c r="G46" s="157"/>
      <c r="H46" s="157"/>
      <c r="I46" s="157"/>
      <c r="J46" s="157"/>
      <c r="K46" s="157"/>
      <c r="L46" s="157"/>
      <c r="M46" s="132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24.96" customHeight="1">
      <c r="A47" s="35"/>
      <c r="B47" s="36"/>
      <c r="C47" s="20" t="s">
        <v>93</v>
      </c>
      <c r="D47" s="37"/>
      <c r="E47" s="37"/>
      <c r="F47" s="37"/>
      <c r="G47" s="37"/>
      <c r="H47" s="37"/>
      <c r="I47" s="37"/>
      <c r="J47" s="37"/>
      <c r="K47" s="37"/>
      <c r="L47" s="37"/>
      <c r="M47" s="132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132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17</v>
      </c>
      <c r="D49" s="37"/>
      <c r="E49" s="37"/>
      <c r="F49" s="37"/>
      <c r="G49" s="37"/>
      <c r="H49" s="37"/>
      <c r="I49" s="37"/>
      <c r="J49" s="37"/>
      <c r="K49" s="37"/>
      <c r="L49" s="37"/>
      <c r="M49" s="132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158" t="str">
        <f>E7</f>
        <v>Profylaktické kontroly a kapacitní zkoušky baterií a UPS</v>
      </c>
      <c r="F50" s="29"/>
      <c r="G50" s="29"/>
      <c r="H50" s="29"/>
      <c r="I50" s="37"/>
      <c r="J50" s="37"/>
      <c r="K50" s="37"/>
      <c r="L50" s="37"/>
      <c r="M50" s="132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12" customHeight="1">
      <c r="A51" s="35"/>
      <c r="B51" s="36"/>
      <c r="C51" s="29" t="s">
        <v>88</v>
      </c>
      <c r="D51" s="37"/>
      <c r="E51" s="37"/>
      <c r="F51" s="37"/>
      <c r="G51" s="37"/>
      <c r="H51" s="37"/>
      <c r="I51" s="37"/>
      <c r="J51" s="37"/>
      <c r="K51" s="37"/>
      <c r="L51" s="37"/>
      <c r="M51" s="132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6.5" customHeight="1">
      <c r="A52" s="35"/>
      <c r="B52" s="36"/>
      <c r="C52" s="37"/>
      <c r="D52" s="37"/>
      <c r="E52" s="66" t="str">
        <f>E9</f>
        <v>1 - UOŽI</v>
      </c>
      <c r="F52" s="37"/>
      <c r="G52" s="37"/>
      <c r="H52" s="37"/>
      <c r="I52" s="37"/>
      <c r="J52" s="37"/>
      <c r="K52" s="37"/>
      <c r="L52" s="37"/>
      <c r="M52" s="132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132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12" customHeight="1">
      <c r="A54" s="35"/>
      <c r="B54" s="36"/>
      <c r="C54" s="29" t="s">
        <v>22</v>
      </c>
      <c r="D54" s="37"/>
      <c r="E54" s="37"/>
      <c r="F54" s="24" t="str">
        <f>F12</f>
        <v xml:space="preserve"> </v>
      </c>
      <c r="G54" s="37"/>
      <c r="H54" s="37"/>
      <c r="I54" s="29" t="s">
        <v>24</v>
      </c>
      <c r="J54" s="69" t="str">
        <f>IF(J12="","",J12)</f>
        <v>1. 2. 2021</v>
      </c>
      <c r="K54" s="37"/>
      <c r="L54" s="37"/>
      <c r="M54" s="132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132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25.65" customHeight="1">
      <c r="A56" s="35"/>
      <c r="B56" s="36"/>
      <c r="C56" s="29" t="s">
        <v>26</v>
      </c>
      <c r="D56" s="37"/>
      <c r="E56" s="37"/>
      <c r="F56" s="24" t="str">
        <f>E15</f>
        <v>SŽ, s.o. Přednosta SEE Praha; Mgr.Fiala František</v>
      </c>
      <c r="G56" s="37"/>
      <c r="H56" s="37"/>
      <c r="I56" s="29" t="s">
        <v>34</v>
      </c>
      <c r="J56" s="33" t="str">
        <f>E21</f>
        <v>SŽ, s.o. Bc. Panchártek Jakub</v>
      </c>
      <c r="K56" s="37"/>
      <c r="L56" s="37"/>
      <c r="M56" s="132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5.65" customHeight="1">
      <c r="A57" s="35"/>
      <c r="B57" s="36"/>
      <c r="C57" s="29" t="s">
        <v>32</v>
      </c>
      <c r="D57" s="37"/>
      <c r="E57" s="37"/>
      <c r="F57" s="24" t="str">
        <f>IF(E18="","",E18)</f>
        <v>Vyplň údaj</v>
      </c>
      <c r="G57" s="37"/>
      <c r="H57" s="37"/>
      <c r="I57" s="29" t="s">
        <v>36</v>
      </c>
      <c r="J57" s="33" t="str">
        <f>E24</f>
        <v>SŽ, s.o. Bc. Panchártek Jakub</v>
      </c>
      <c r="K57" s="37"/>
      <c r="L57" s="37"/>
      <c r="M57" s="132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132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9.28" customHeight="1">
      <c r="A59" s="35"/>
      <c r="B59" s="36"/>
      <c r="C59" s="159" t="s">
        <v>94</v>
      </c>
      <c r="D59" s="160"/>
      <c r="E59" s="160"/>
      <c r="F59" s="160"/>
      <c r="G59" s="160"/>
      <c r="H59" s="160"/>
      <c r="I59" s="161" t="s">
        <v>95</v>
      </c>
      <c r="J59" s="161" t="s">
        <v>96</v>
      </c>
      <c r="K59" s="161" t="s">
        <v>97</v>
      </c>
      <c r="L59" s="160"/>
      <c r="M59" s="132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hidden="1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132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hidden="1" s="2" customFormat="1" ht="22.8" customHeight="1">
      <c r="A61" s="35"/>
      <c r="B61" s="36"/>
      <c r="C61" s="162" t="s">
        <v>73</v>
      </c>
      <c r="D61" s="37"/>
      <c r="E61" s="37"/>
      <c r="F61" s="37"/>
      <c r="G61" s="37"/>
      <c r="H61" s="37"/>
      <c r="I61" s="99">
        <f>Q82</f>
        <v>0</v>
      </c>
      <c r="J61" s="99">
        <f>R82</f>
        <v>0</v>
      </c>
      <c r="K61" s="99">
        <f>K82</f>
        <v>0</v>
      </c>
      <c r="L61" s="37"/>
      <c r="M61" s="13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U61" s="14" t="s">
        <v>98</v>
      </c>
    </row>
    <row r="62" hidden="1" s="9" customFormat="1" ht="24.96" customHeight="1">
      <c r="A62" s="9"/>
      <c r="B62" s="163"/>
      <c r="C62" s="164"/>
      <c r="D62" s="165" t="s">
        <v>99</v>
      </c>
      <c r="E62" s="166"/>
      <c r="F62" s="166"/>
      <c r="G62" s="166"/>
      <c r="H62" s="166"/>
      <c r="I62" s="167">
        <f>Q83</f>
        <v>0</v>
      </c>
      <c r="J62" s="167">
        <f>R83</f>
        <v>0</v>
      </c>
      <c r="K62" s="167">
        <f>K83</f>
        <v>0</v>
      </c>
      <c r="L62" s="164"/>
      <c r="M62" s="168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hidden="1" s="2" customFormat="1" ht="21.84" customHeight="1">
      <c r="A63" s="35"/>
      <c r="B63" s="36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132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hidden="1" s="2" customFormat="1" ht="6.96" customHeight="1">
      <c r="A64" s="35"/>
      <c r="B64" s="56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132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hidden="1"/>
    <row r="66" hidden="1"/>
    <row r="67" hidden="1"/>
    <row r="68" s="2" customFormat="1" ht="6.96" customHeight="1">
      <c r="A68" s="35"/>
      <c r="B68" s="58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132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24.96" customHeight="1">
      <c r="A69" s="35"/>
      <c r="B69" s="36"/>
      <c r="C69" s="20" t="s">
        <v>100</v>
      </c>
      <c r="D69" s="37"/>
      <c r="E69" s="37"/>
      <c r="F69" s="37"/>
      <c r="G69" s="37"/>
      <c r="H69" s="37"/>
      <c r="I69" s="37"/>
      <c r="J69" s="37"/>
      <c r="K69" s="37"/>
      <c r="L69" s="37"/>
      <c r="M69" s="132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6.96" customHeight="1">
      <c r="A70" s="35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132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2" customHeight="1">
      <c r="A71" s="35"/>
      <c r="B71" s="36"/>
      <c r="C71" s="29" t="s">
        <v>17</v>
      </c>
      <c r="D71" s="37"/>
      <c r="E71" s="37"/>
      <c r="F71" s="37"/>
      <c r="G71" s="37"/>
      <c r="H71" s="37"/>
      <c r="I71" s="37"/>
      <c r="J71" s="37"/>
      <c r="K71" s="37"/>
      <c r="L71" s="37"/>
      <c r="M71" s="132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6.5" customHeight="1">
      <c r="A72" s="35"/>
      <c r="B72" s="36"/>
      <c r="C72" s="37"/>
      <c r="D72" s="37"/>
      <c r="E72" s="158" t="str">
        <f>E7</f>
        <v>Profylaktické kontroly a kapacitní zkoušky baterií a UPS</v>
      </c>
      <c r="F72" s="29"/>
      <c r="G72" s="29"/>
      <c r="H72" s="29"/>
      <c r="I72" s="37"/>
      <c r="J72" s="37"/>
      <c r="K72" s="37"/>
      <c r="L72" s="37"/>
      <c r="M72" s="132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2" customHeight="1">
      <c r="A73" s="35"/>
      <c r="B73" s="36"/>
      <c r="C73" s="29" t="s">
        <v>88</v>
      </c>
      <c r="D73" s="37"/>
      <c r="E73" s="37"/>
      <c r="F73" s="37"/>
      <c r="G73" s="37"/>
      <c r="H73" s="37"/>
      <c r="I73" s="37"/>
      <c r="J73" s="37"/>
      <c r="K73" s="37"/>
      <c r="L73" s="37"/>
      <c r="M73" s="132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6.5" customHeight="1">
      <c r="A74" s="35"/>
      <c r="B74" s="36"/>
      <c r="C74" s="37"/>
      <c r="D74" s="37"/>
      <c r="E74" s="66" t="str">
        <f>E9</f>
        <v>1 - UOŽI</v>
      </c>
      <c r="F74" s="37"/>
      <c r="G74" s="37"/>
      <c r="H74" s="37"/>
      <c r="I74" s="37"/>
      <c r="J74" s="37"/>
      <c r="K74" s="37"/>
      <c r="L74" s="37"/>
      <c r="M74" s="132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6.96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132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2" customHeight="1">
      <c r="A76" s="35"/>
      <c r="B76" s="36"/>
      <c r="C76" s="29" t="s">
        <v>22</v>
      </c>
      <c r="D76" s="37"/>
      <c r="E76" s="37"/>
      <c r="F76" s="24" t="str">
        <f>F12</f>
        <v xml:space="preserve"> </v>
      </c>
      <c r="G76" s="37"/>
      <c r="H76" s="37"/>
      <c r="I76" s="29" t="s">
        <v>24</v>
      </c>
      <c r="J76" s="69" t="str">
        <f>IF(J12="","",J12)</f>
        <v>1. 2. 2021</v>
      </c>
      <c r="K76" s="37"/>
      <c r="L76" s="37"/>
      <c r="M76" s="13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6.96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13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25.65" customHeight="1">
      <c r="A78" s="35"/>
      <c r="B78" s="36"/>
      <c r="C78" s="29" t="s">
        <v>26</v>
      </c>
      <c r="D78" s="37"/>
      <c r="E78" s="37"/>
      <c r="F78" s="24" t="str">
        <f>E15</f>
        <v>SŽ, s.o. Přednosta SEE Praha; Mgr.Fiala František</v>
      </c>
      <c r="G78" s="37"/>
      <c r="H78" s="37"/>
      <c r="I78" s="29" t="s">
        <v>34</v>
      </c>
      <c r="J78" s="33" t="str">
        <f>E21</f>
        <v>SŽ, s.o. Bc. Panchártek Jakub</v>
      </c>
      <c r="K78" s="37"/>
      <c r="L78" s="37"/>
      <c r="M78" s="132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25.65" customHeight="1">
      <c r="A79" s="35"/>
      <c r="B79" s="36"/>
      <c r="C79" s="29" t="s">
        <v>32</v>
      </c>
      <c r="D79" s="37"/>
      <c r="E79" s="37"/>
      <c r="F79" s="24" t="str">
        <f>IF(E18="","",E18)</f>
        <v>Vyplň údaj</v>
      </c>
      <c r="G79" s="37"/>
      <c r="H79" s="37"/>
      <c r="I79" s="29" t="s">
        <v>36</v>
      </c>
      <c r="J79" s="33" t="str">
        <f>E24</f>
        <v>SŽ, s.o. Bc. Panchártek Jakub</v>
      </c>
      <c r="K79" s="37"/>
      <c r="L79" s="37"/>
      <c r="M79" s="132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10.32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132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10" customFormat="1" ht="29.28" customHeight="1">
      <c r="A81" s="169"/>
      <c r="B81" s="170"/>
      <c r="C81" s="171" t="s">
        <v>101</v>
      </c>
      <c r="D81" s="172" t="s">
        <v>58</v>
      </c>
      <c r="E81" s="172" t="s">
        <v>54</v>
      </c>
      <c r="F81" s="172" t="s">
        <v>55</v>
      </c>
      <c r="G81" s="172" t="s">
        <v>102</v>
      </c>
      <c r="H81" s="172" t="s">
        <v>103</v>
      </c>
      <c r="I81" s="172" t="s">
        <v>104</v>
      </c>
      <c r="J81" s="172" t="s">
        <v>105</v>
      </c>
      <c r="K81" s="172" t="s">
        <v>97</v>
      </c>
      <c r="L81" s="173" t="s">
        <v>106</v>
      </c>
      <c r="M81" s="174"/>
      <c r="N81" s="89" t="s">
        <v>20</v>
      </c>
      <c r="O81" s="90" t="s">
        <v>43</v>
      </c>
      <c r="P81" s="90" t="s">
        <v>107</v>
      </c>
      <c r="Q81" s="90" t="s">
        <v>108</v>
      </c>
      <c r="R81" s="90" t="s">
        <v>109</v>
      </c>
      <c r="S81" s="90" t="s">
        <v>110</v>
      </c>
      <c r="T81" s="90" t="s">
        <v>111</v>
      </c>
      <c r="U81" s="90" t="s">
        <v>112</v>
      </c>
      <c r="V81" s="90" t="s">
        <v>113</v>
      </c>
      <c r="W81" s="90" t="s">
        <v>114</v>
      </c>
      <c r="X81" s="91" t="s">
        <v>115</v>
      </c>
      <c r="Y81" s="169"/>
      <c r="Z81" s="169"/>
      <c r="AA81" s="169"/>
      <c r="AB81" s="169"/>
      <c r="AC81" s="169"/>
      <c r="AD81" s="169"/>
      <c r="AE81" s="169"/>
    </row>
    <row r="82" s="2" customFormat="1" ht="22.8" customHeight="1">
      <c r="A82" s="35"/>
      <c r="B82" s="36"/>
      <c r="C82" s="96" t="s">
        <v>116</v>
      </c>
      <c r="D82" s="37"/>
      <c r="E82" s="37"/>
      <c r="F82" s="37"/>
      <c r="G82" s="37"/>
      <c r="H82" s="37"/>
      <c r="I82" s="37"/>
      <c r="J82" s="37"/>
      <c r="K82" s="175">
        <f>BK82</f>
        <v>0</v>
      </c>
      <c r="L82" s="37"/>
      <c r="M82" s="41"/>
      <c r="N82" s="92"/>
      <c r="O82" s="176"/>
      <c r="P82" s="93"/>
      <c r="Q82" s="177">
        <f>Q83</f>
        <v>0</v>
      </c>
      <c r="R82" s="177">
        <f>R83</f>
        <v>0</v>
      </c>
      <c r="S82" s="93"/>
      <c r="T82" s="178">
        <f>T83</f>
        <v>0</v>
      </c>
      <c r="U82" s="93"/>
      <c r="V82" s="178">
        <f>V83</f>
        <v>0</v>
      </c>
      <c r="W82" s="93"/>
      <c r="X82" s="179">
        <f>X83</f>
        <v>0</v>
      </c>
      <c r="Y82" s="35"/>
      <c r="Z82" s="35"/>
      <c r="AA82" s="35"/>
      <c r="AB82" s="35"/>
      <c r="AC82" s="35"/>
      <c r="AD82" s="35"/>
      <c r="AE82" s="35"/>
      <c r="AT82" s="14" t="s">
        <v>74</v>
      </c>
      <c r="AU82" s="14" t="s">
        <v>98</v>
      </c>
      <c r="BK82" s="180">
        <f>BK83</f>
        <v>0</v>
      </c>
    </row>
    <row r="83" s="11" customFormat="1" ht="25.92" customHeight="1">
      <c r="A83" s="11"/>
      <c r="B83" s="181"/>
      <c r="C83" s="182"/>
      <c r="D83" s="183" t="s">
        <v>74</v>
      </c>
      <c r="E83" s="184" t="s">
        <v>117</v>
      </c>
      <c r="F83" s="184" t="s">
        <v>118</v>
      </c>
      <c r="G83" s="182"/>
      <c r="H83" s="182"/>
      <c r="I83" s="185"/>
      <c r="J83" s="185"/>
      <c r="K83" s="186">
        <f>BK83</f>
        <v>0</v>
      </c>
      <c r="L83" s="182"/>
      <c r="M83" s="187"/>
      <c r="N83" s="188"/>
      <c r="O83" s="189"/>
      <c r="P83" s="189"/>
      <c r="Q83" s="190">
        <f>SUM(Q84:Q89)</f>
        <v>0</v>
      </c>
      <c r="R83" s="190">
        <f>SUM(R84:R89)</f>
        <v>0</v>
      </c>
      <c r="S83" s="189"/>
      <c r="T83" s="191">
        <f>SUM(T84:T89)</f>
        <v>0</v>
      </c>
      <c r="U83" s="189"/>
      <c r="V83" s="191">
        <f>SUM(V84:V89)</f>
        <v>0</v>
      </c>
      <c r="W83" s="189"/>
      <c r="X83" s="192">
        <f>SUM(X84:X89)</f>
        <v>0</v>
      </c>
      <c r="Y83" s="11"/>
      <c r="Z83" s="11"/>
      <c r="AA83" s="11"/>
      <c r="AB83" s="11"/>
      <c r="AC83" s="11"/>
      <c r="AD83" s="11"/>
      <c r="AE83" s="11"/>
      <c r="AR83" s="193" t="s">
        <v>119</v>
      </c>
      <c r="AT83" s="194" t="s">
        <v>74</v>
      </c>
      <c r="AU83" s="194" t="s">
        <v>75</v>
      </c>
      <c r="AY83" s="193" t="s">
        <v>120</v>
      </c>
      <c r="BK83" s="195">
        <f>SUM(BK84:BK89)</f>
        <v>0</v>
      </c>
    </row>
    <row r="84" s="2" customFormat="1">
      <c r="A84" s="35"/>
      <c r="B84" s="36"/>
      <c r="C84" s="196" t="s">
        <v>121</v>
      </c>
      <c r="D84" s="196" t="s">
        <v>122</v>
      </c>
      <c r="E84" s="197" t="s">
        <v>123</v>
      </c>
      <c r="F84" s="198" t="s">
        <v>124</v>
      </c>
      <c r="G84" s="199" t="s">
        <v>125</v>
      </c>
      <c r="H84" s="200">
        <v>24</v>
      </c>
      <c r="I84" s="201"/>
      <c r="J84" s="201"/>
      <c r="K84" s="202">
        <f>ROUND(P84*H84,2)</f>
        <v>0</v>
      </c>
      <c r="L84" s="198" t="s">
        <v>126</v>
      </c>
      <c r="M84" s="41"/>
      <c r="N84" s="203" t="s">
        <v>20</v>
      </c>
      <c r="O84" s="204" t="s">
        <v>44</v>
      </c>
      <c r="P84" s="205">
        <f>I84+J84</f>
        <v>0</v>
      </c>
      <c r="Q84" s="205">
        <f>ROUND(I84*H84,2)</f>
        <v>0</v>
      </c>
      <c r="R84" s="205">
        <f>ROUND(J84*H84,2)</f>
        <v>0</v>
      </c>
      <c r="S84" s="81"/>
      <c r="T84" s="206">
        <f>S84*H84</f>
        <v>0</v>
      </c>
      <c r="U84" s="206">
        <v>0</v>
      </c>
      <c r="V84" s="206">
        <f>U84*H84</f>
        <v>0</v>
      </c>
      <c r="W84" s="206">
        <v>0</v>
      </c>
      <c r="X84" s="207">
        <f>W84*H84</f>
        <v>0</v>
      </c>
      <c r="Y84" s="35"/>
      <c r="Z84" s="35"/>
      <c r="AA84" s="35"/>
      <c r="AB84" s="35"/>
      <c r="AC84" s="35"/>
      <c r="AD84" s="35"/>
      <c r="AE84" s="35"/>
      <c r="AR84" s="208" t="s">
        <v>127</v>
      </c>
      <c r="AT84" s="208" t="s">
        <v>122</v>
      </c>
      <c r="AU84" s="208" t="s">
        <v>80</v>
      </c>
      <c r="AY84" s="14" t="s">
        <v>120</v>
      </c>
      <c r="BE84" s="209">
        <f>IF(O84="základní",K84,0)</f>
        <v>0</v>
      </c>
      <c r="BF84" s="209">
        <f>IF(O84="snížená",K84,0)</f>
        <v>0</v>
      </c>
      <c r="BG84" s="209">
        <f>IF(O84="zákl. přenesená",K84,0)</f>
        <v>0</v>
      </c>
      <c r="BH84" s="209">
        <f>IF(O84="sníž. přenesená",K84,0)</f>
        <v>0</v>
      </c>
      <c r="BI84" s="209">
        <f>IF(O84="nulová",K84,0)</f>
        <v>0</v>
      </c>
      <c r="BJ84" s="14" t="s">
        <v>80</v>
      </c>
      <c r="BK84" s="209">
        <f>ROUND(P84*H84,2)</f>
        <v>0</v>
      </c>
      <c r="BL84" s="14" t="s">
        <v>127</v>
      </c>
      <c r="BM84" s="208" t="s">
        <v>128</v>
      </c>
    </row>
    <row r="85" s="2" customFormat="1" ht="33" customHeight="1">
      <c r="A85" s="35"/>
      <c r="B85" s="36"/>
      <c r="C85" s="196" t="s">
        <v>129</v>
      </c>
      <c r="D85" s="196" t="s">
        <v>122</v>
      </c>
      <c r="E85" s="197" t="s">
        <v>130</v>
      </c>
      <c r="F85" s="198" t="s">
        <v>131</v>
      </c>
      <c r="G85" s="199" t="s">
        <v>132</v>
      </c>
      <c r="H85" s="200">
        <v>70</v>
      </c>
      <c r="I85" s="201"/>
      <c r="J85" s="201"/>
      <c r="K85" s="202">
        <f>ROUND(P85*H85,2)</f>
        <v>0</v>
      </c>
      <c r="L85" s="198" t="s">
        <v>126</v>
      </c>
      <c r="M85" s="41"/>
      <c r="N85" s="203" t="s">
        <v>20</v>
      </c>
      <c r="O85" s="204" t="s">
        <v>44</v>
      </c>
      <c r="P85" s="205">
        <f>I85+J85</f>
        <v>0</v>
      </c>
      <c r="Q85" s="205">
        <f>ROUND(I85*H85,2)</f>
        <v>0</v>
      </c>
      <c r="R85" s="205">
        <f>ROUND(J85*H85,2)</f>
        <v>0</v>
      </c>
      <c r="S85" s="81"/>
      <c r="T85" s="206">
        <f>S85*H85</f>
        <v>0</v>
      </c>
      <c r="U85" s="206">
        <v>0</v>
      </c>
      <c r="V85" s="206">
        <f>U85*H85</f>
        <v>0</v>
      </c>
      <c r="W85" s="206">
        <v>0</v>
      </c>
      <c r="X85" s="207">
        <f>W85*H85</f>
        <v>0</v>
      </c>
      <c r="Y85" s="35"/>
      <c r="Z85" s="35"/>
      <c r="AA85" s="35"/>
      <c r="AB85" s="35"/>
      <c r="AC85" s="35"/>
      <c r="AD85" s="35"/>
      <c r="AE85" s="35"/>
      <c r="AR85" s="208" t="s">
        <v>127</v>
      </c>
      <c r="AT85" s="208" t="s">
        <v>122</v>
      </c>
      <c r="AU85" s="208" t="s">
        <v>80</v>
      </c>
      <c r="AY85" s="14" t="s">
        <v>120</v>
      </c>
      <c r="BE85" s="209">
        <f>IF(O85="základní",K85,0)</f>
        <v>0</v>
      </c>
      <c r="BF85" s="209">
        <f>IF(O85="snížená",K85,0)</f>
        <v>0</v>
      </c>
      <c r="BG85" s="209">
        <f>IF(O85="zákl. přenesená",K85,0)</f>
        <v>0</v>
      </c>
      <c r="BH85" s="209">
        <f>IF(O85="sníž. přenesená",K85,0)</f>
        <v>0</v>
      </c>
      <c r="BI85" s="209">
        <f>IF(O85="nulová",K85,0)</f>
        <v>0</v>
      </c>
      <c r="BJ85" s="14" t="s">
        <v>80</v>
      </c>
      <c r="BK85" s="209">
        <f>ROUND(P85*H85,2)</f>
        <v>0</v>
      </c>
      <c r="BL85" s="14" t="s">
        <v>127</v>
      </c>
      <c r="BM85" s="208" t="s">
        <v>133</v>
      </c>
    </row>
    <row r="86" s="2" customFormat="1" ht="33" customHeight="1">
      <c r="A86" s="35"/>
      <c r="B86" s="36"/>
      <c r="C86" s="196" t="s">
        <v>80</v>
      </c>
      <c r="D86" s="196" t="s">
        <v>122</v>
      </c>
      <c r="E86" s="197" t="s">
        <v>134</v>
      </c>
      <c r="F86" s="198" t="s">
        <v>135</v>
      </c>
      <c r="G86" s="199" t="s">
        <v>132</v>
      </c>
      <c r="H86" s="200">
        <v>29</v>
      </c>
      <c r="I86" s="201"/>
      <c r="J86" s="201"/>
      <c r="K86" s="202">
        <f>ROUND(P86*H86,2)</f>
        <v>0</v>
      </c>
      <c r="L86" s="198" t="s">
        <v>126</v>
      </c>
      <c r="M86" s="41"/>
      <c r="N86" s="203" t="s">
        <v>20</v>
      </c>
      <c r="O86" s="204" t="s">
        <v>44</v>
      </c>
      <c r="P86" s="205">
        <f>I86+J86</f>
        <v>0</v>
      </c>
      <c r="Q86" s="205">
        <f>ROUND(I86*H86,2)</f>
        <v>0</v>
      </c>
      <c r="R86" s="205">
        <f>ROUND(J86*H86,2)</f>
        <v>0</v>
      </c>
      <c r="S86" s="81"/>
      <c r="T86" s="206">
        <f>S86*H86</f>
        <v>0</v>
      </c>
      <c r="U86" s="206">
        <v>0</v>
      </c>
      <c r="V86" s="206">
        <f>U86*H86</f>
        <v>0</v>
      </c>
      <c r="W86" s="206">
        <v>0</v>
      </c>
      <c r="X86" s="207">
        <f>W86*H86</f>
        <v>0</v>
      </c>
      <c r="Y86" s="35"/>
      <c r="Z86" s="35"/>
      <c r="AA86" s="35"/>
      <c r="AB86" s="35"/>
      <c r="AC86" s="35"/>
      <c r="AD86" s="35"/>
      <c r="AE86" s="35"/>
      <c r="AR86" s="208" t="s">
        <v>127</v>
      </c>
      <c r="AT86" s="208" t="s">
        <v>122</v>
      </c>
      <c r="AU86" s="208" t="s">
        <v>80</v>
      </c>
      <c r="AY86" s="14" t="s">
        <v>120</v>
      </c>
      <c r="BE86" s="209">
        <f>IF(O86="základní",K86,0)</f>
        <v>0</v>
      </c>
      <c r="BF86" s="209">
        <f>IF(O86="snížená",K86,0)</f>
        <v>0</v>
      </c>
      <c r="BG86" s="209">
        <f>IF(O86="zákl. přenesená",K86,0)</f>
        <v>0</v>
      </c>
      <c r="BH86" s="209">
        <f>IF(O86="sníž. přenesená",K86,0)</f>
        <v>0</v>
      </c>
      <c r="BI86" s="209">
        <f>IF(O86="nulová",K86,0)</f>
        <v>0</v>
      </c>
      <c r="BJ86" s="14" t="s">
        <v>80</v>
      </c>
      <c r="BK86" s="209">
        <f>ROUND(P86*H86,2)</f>
        <v>0</v>
      </c>
      <c r="BL86" s="14" t="s">
        <v>127</v>
      </c>
      <c r="BM86" s="208" t="s">
        <v>136</v>
      </c>
    </row>
    <row r="87" s="2" customFormat="1">
      <c r="A87" s="35"/>
      <c r="B87" s="36"/>
      <c r="C87" s="196" t="s">
        <v>119</v>
      </c>
      <c r="D87" s="196" t="s">
        <v>122</v>
      </c>
      <c r="E87" s="197" t="s">
        <v>137</v>
      </c>
      <c r="F87" s="198" t="s">
        <v>138</v>
      </c>
      <c r="G87" s="199" t="s">
        <v>132</v>
      </c>
      <c r="H87" s="200">
        <v>70</v>
      </c>
      <c r="I87" s="201"/>
      <c r="J87" s="201"/>
      <c r="K87" s="202">
        <f>ROUND(P87*H87,2)</f>
        <v>0</v>
      </c>
      <c r="L87" s="198" t="s">
        <v>126</v>
      </c>
      <c r="M87" s="41"/>
      <c r="N87" s="203" t="s">
        <v>20</v>
      </c>
      <c r="O87" s="204" t="s">
        <v>44</v>
      </c>
      <c r="P87" s="205">
        <f>I87+J87</f>
        <v>0</v>
      </c>
      <c r="Q87" s="205">
        <f>ROUND(I87*H87,2)</f>
        <v>0</v>
      </c>
      <c r="R87" s="205">
        <f>ROUND(J87*H87,2)</f>
        <v>0</v>
      </c>
      <c r="S87" s="81"/>
      <c r="T87" s="206">
        <f>S87*H87</f>
        <v>0</v>
      </c>
      <c r="U87" s="206">
        <v>0</v>
      </c>
      <c r="V87" s="206">
        <f>U87*H87</f>
        <v>0</v>
      </c>
      <c r="W87" s="206">
        <v>0</v>
      </c>
      <c r="X87" s="207">
        <f>W87*H87</f>
        <v>0</v>
      </c>
      <c r="Y87" s="35"/>
      <c r="Z87" s="35"/>
      <c r="AA87" s="35"/>
      <c r="AB87" s="35"/>
      <c r="AC87" s="35"/>
      <c r="AD87" s="35"/>
      <c r="AE87" s="35"/>
      <c r="AR87" s="208" t="s">
        <v>127</v>
      </c>
      <c r="AT87" s="208" t="s">
        <v>122</v>
      </c>
      <c r="AU87" s="208" t="s">
        <v>80</v>
      </c>
      <c r="AY87" s="14" t="s">
        <v>120</v>
      </c>
      <c r="BE87" s="209">
        <f>IF(O87="základní",K87,0)</f>
        <v>0</v>
      </c>
      <c r="BF87" s="209">
        <f>IF(O87="snížená",K87,0)</f>
        <v>0</v>
      </c>
      <c r="BG87" s="209">
        <f>IF(O87="zákl. přenesená",K87,0)</f>
        <v>0</v>
      </c>
      <c r="BH87" s="209">
        <f>IF(O87="sníž. přenesená",K87,0)</f>
        <v>0</v>
      </c>
      <c r="BI87" s="209">
        <f>IF(O87="nulová",K87,0)</f>
        <v>0</v>
      </c>
      <c r="BJ87" s="14" t="s">
        <v>80</v>
      </c>
      <c r="BK87" s="209">
        <f>ROUND(P87*H87,2)</f>
        <v>0</v>
      </c>
      <c r="BL87" s="14" t="s">
        <v>127</v>
      </c>
      <c r="BM87" s="208" t="s">
        <v>139</v>
      </c>
    </row>
    <row r="88" s="2" customFormat="1" ht="33" customHeight="1">
      <c r="A88" s="35"/>
      <c r="B88" s="36"/>
      <c r="C88" s="196" t="s">
        <v>84</v>
      </c>
      <c r="D88" s="196" t="s">
        <v>122</v>
      </c>
      <c r="E88" s="197" t="s">
        <v>140</v>
      </c>
      <c r="F88" s="198" t="s">
        <v>141</v>
      </c>
      <c r="G88" s="199" t="s">
        <v>132</v>
      </c>
      <c r="H88" s="200">
        <v>15</v>
      </c>
      <c r="I88" s="201"/>
      <c r="J88" s="201"/>
      <c r="K88" s="202">
        <f>ROUND(P88*H88,2)</f>
        <v>0</v>
      </c>
      <c r="L88" s="198" t="s">
        <v>126</v>
      </c>
      <c r="M88" s="41"/>
      <c r="N88" s="203" t="s">
        <v>20</v>
      </c>
      <c r="O88" s="204" t="s">
        <v>44</v>
      </c>
      <c r="P88" s="205">
        <f>I88+J88</f>
        <v>0</v>
      </c>
      <c r="Q88" s="205">
        <f>ROUND(I88*H88,2)</f>
        <v>0</v>
      </c>
      <c r="R88" s="205">
        <f>ROUND(J88*H88,2)</f>
        <v>0</v>
      </c>
      <c r="S88" s="81"/>
      <c r="T88" s="206">
        <f>S88*H88</f>
        <v>0</v>
      </c>
      <c r="U88" s="206">
        <v>0</v>
      </c>
      <c r="V88" s="206">
        <f>U88*H88</f>
        <v>0</v>
      </c>
      <c r="W88" s="206">
        <v>0</v>
      </c>
      <c r="X88" s="207">
        <f>W88*H88</f>
        <v>0</v>
      </c>
      <c r="Y88" s="35"/>
      <c r="Z88" s="35"/>
      <c r="AA88" s="35"/>
      <c r="AB88" s="35"/>
      <c r="AC88" s="35"/>
      <c r="AD88" s="35"/>
      <c r="AE88" s="35"/>
      <c r="AR88" s="208" t="s">
        <v>127</v>
      </c>
      <c r="AT88" s="208" t="s">
        <v>122</v>
      </c>
      <c r="AU88" s="208" t="s">
        <v>80</v>
      </c>
      <c r="AY88" s="14" t="s">
        <v>120</v>
      </c>
      <c r="BE88" s="209">
        <f>IF(O88="základní",K88,0)</f>
        <v>0</v>
      </c>
      <c r="BF88" s="209">
        <f>IF(O88="snížená",K88,0)</f>
        <v>0</v>
      </c>
      <c r="BG88" s="209">
        <f>IF(O88="zákl. přenesená",K88,0)</f>
        <v>0</v>
      </c>
      <c r="BH88" s="209">
        <f>IF(O88="sníž. přenesená",K88,0)</f>
        <v>0</v>
      </c>
      <c r="BI88" s="209">
        <f>IF(O88="nulová",K88,0)</f>
        <v>0</v>
      </c>
      <c r="BJ88" s="14" t="s">
        <v>80</v>
      </c>
      <c r="BK88" s="209">
        <f>ROUND(P88*H88,2)</f>
        <v>0</v>
      </c>
      <c r="BL88" s="14" t="s">
        <v>127</v>
      </c>
      <c r="BM88" s="208" t="s">
        <v>142</v>
      </c>
    </row>
    <row r="89" s="2" customFormat="1" ht="44.25" customHeight="1">
      <c r="A89" s="35"/>
      <c r="B89" s="36"/>
      <c r="C89" s="196" t="s">
        <v>143</v>
      </c>
      <c r="D89" s="196" t="s">
        <v>122</v>
      </c>
      <c r="E89" s="197" t="s">
        <v>144</v>
      </c>
      <c r="F89" s="198" t="s">
        <v>145</v>
      </c>
      <c r="G89" s="199" t="s">
        <v>125</v>
      </c>
      <c r="H89" s="200">
        <v>24</v>
      </c>
      <c r="I89" s="201"/>
      <c r="J89" s="201"/>
      <c r="K89" s="202">
        <f>ROUND(P89*H89,2)</f>
        <v>0</v>
      </c>
      <c r="L89" s="198" t="s">
        <v>126</v>
      </c>
      <c r="M89" s="41"/>
      <c r="N89" s="210" t="s">
        <v>20</v>
      </c>
      <c r="O89" s="211" t="s">
        <v>44</v>
      </c>
      <c r="P89" s="212">
        <f>I89+J89</f>
        <v>0</v>
      </c>
      <c r="Q89" s="212">
        <f>ROUND(I89*H89,2)</f>
        <v>0</v>
      </c>
      <c r="R89" s="212">
        <f>ROUND(J89*H89,2)</f>
        <v>0</v>
      </c>
      <c r="S89" s="213"/>
      <c r="T89" s="214">
        <f>S89*H89</f>
        <v>0</v>
      </c>
      <c r="U89" s="214">
        <v>0</v>
      </c>
      <c r="V89" s="214">
        <f>U89*H89</f>
        <v>0</v>
      </c>
      <c r="W89" s="214">
        <v>0</v>
      </c>
      <c r="X89" s="215">
        <f>W89*H89</f>
        <v>0</v>
      </c>
      <c r="Y89" s="35"/>
      <c r="Z89" s="35"/>
      <c r="AA89" s="35"/>
      <c r="AB89" s="35"/>
      <c r="AC89" s="35"/>
      <c r="AD89" s="35"/>
      <c r="AE89" s="35"/>
      <c r="AR89" s="208" t="s">
        <v>127</v>
      </c>
      <c r="AT89" s="208" t="s">
        <v>122</v>
      </c>
      <c r="AU89" s="208" t="s">
        <v>80</v>
      </c>
      <c r="AY89" s="14" t="s">
        <v>120</v>
      </c>
      <c r="BE89" s="209">
        <f>IF(O89="základní",K89,0)</f>
        <v>0</v>
      </c>
      <c r="BF89" s="209">
        <f>IF(O89="snížená",K89,0)</f>
        <v>0</v>
      </c>
      <c r="BG89" s="209">
        <f>IF(O89="zákl. přenesená",K89,0)</f>
        <v>0</v>
      </c>
      <c r="BH89" s="209">
        <f>IF(O89="sníž. přenesená",K89,0)</f>
        <v>0</v>
      </c>
      <c r="BI89" s="209">
        <f>IF(O89="nulová",K89,0)</f>
        <v>0</v>
      </c>
      <c r="BJ89" s="14" t="s">
        <v>80</v>
      </c>
      <c r="BK89" s="209">
        <f>ROUND(P89*H89,2)</f>
        <v>0</v>
      </c>
      <c r="BL89" s="14" t="s">
        <v>127</v>
      </c>
      <c r="BM89" s="208" t="s">
        <v>146</v>
      </c>
    </row>
    <row r="90" s="2" customFormat="1" ht="6.96" customHeight="1">
      <c r="A90" s="35"/>
      <c r="B90" s="56"/>
      <c r="C90" s="57"/>
      <c r="D90" s="57"/>
      <c r="E90" s="57"/>
      <c r="F90" s="57"/>
      <c r="G90" s="57"/>
      <c r="H90" s="57"/>
      <c r="I90" s="57"/>
      <c r="J90" s="57"/>
      <c r="K90" s="57"/>
      <c r="L90" s="57"/>
      <c r="M90" s="41"/>
      <c r="N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</sheetData>
  <sheetProtection sheet="1" autoFilter="0" formatColumns="0" formatRows="0" objects="1" scenarios="1" spinCount="100000" saltValue="5Ii5hBhq+TgpW927FrThkSIyCqWIsN1LhjdCLpa/5scYBuFLG1E+pr7C6zDMTgRNL4qmGwQ82Ys/idkdPKALtw==" hashValue="n/gyrhXQdt/+EY1rb5TNj6p6Van/wN5Ms0sczIanG4c/FkLubrIkmGUSpOYkMfs+AeEs1eZFlIEm4Td8nqhjow==" algorithmName="SHA-512" password="CC35"/>
  <autoFilter ref="C81:L89"/>
  <mergeCells count="9">
    <mergeCell ref="E7:H7"/>
    <mergeCell ref="E9:H9"/>
    <mergeCell ref="E18:H18"/>
    <mergeCell ref="E27:H27"/>
    <mergeCell ref="E50:H50"/>
    <mergeCell ref="E52:H52"/>
    <mergeCell ref="E72:H72"/>
    <mergeCell ref="E74:H74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86</v>
      </c>
    </row>
    <row r="3" hidden="1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7"/>
      <c r="AT3" s="14" t="s">
        <v>84</v>
      </c>
    </row>
    <row r="4" hidden="1" s="1" customFormat="1" ht="24.96" customHeight="1">
      <c r="B4" s="17"/>
      <c r="D4" s="128" t="s">
        <v>87</v>
      </c>
      <c r="M4" s="17"/>
      <c r="N4" s="129" t="s">
        <v>11</v>
      </c>
      <c r="AT4" s="14" t="s">
        <v>4</v>
      </c>
    </row>
    <row r="5" hidden="1" s="1" customFormat="1" ht="6.96" customHeight="1">
      <c r="B5" s="17"/>
      <c r="M5" s="17"/>
    </row>
    <row r="6" hidden="1" s="1" customFormat="1" ht="12" customHeight="1">
      <c r="B6" s="17"/>
      <c r="D6" s="130" t="s">
        <v>17</v>
      </c>
      <c r="M6" s="17"/>
    </row>
    <row r="7" hidden="1" s="1" customFormat="1" ht="16.5" customHeight="1">
      <c r="B7" s="17"/>
      <c r="E7" s="131" t="str">
        <f>'Rekapitulace stavby'!K6</f>
        <v>Profylaktické kontroly a kapacitní zkoušky baterií a UPS</v>
      </c>
      <c r="F7" s="130"/>
      <c r="G7" s="130"/>
      <c r="H7" s="130"/>
      <c r="M7" s="17"/>
    </row>
    <row r="8" hidden="1" s="2" customFormat="1" ht="12" customHeight="1">
      <c r="A8" s="35"/>
      <c r="B8" s="41"/>
      <c r="C8" s="35"/>
      <c r="D8" s="130" t="s">
        <v>88</v>
      </c>
      <c r="E8" s="35"/>
      <c r="F8" s="35"/>
      <c r="G8" s="35"/>
      <c r="H8" s="35"/>
      <c r="I8" s="35"/>
      <c r="J8" s="35"/>
      <c r="K8" s="35"/>
      <c r="L8" s="35"/>
      <c r="M8" s="13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33" t="s">
        <v>147</v>
      </c>
      <c r="F9" s="35"/>
      <c r="G9" s="35"/>
      <c r="H9" s="35"/>
      <c r="I9" s="35"/>
      <c r="J9" s="35"/>
      <c r="K9" s="35"/>
      <c r="L9" s="35"/>
      <c r="M9" s="13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13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0" t="s">
        <v>19</v>
      </c>
      <c r="E11" s="35"/>
      <c r="F11" s="134" t="s">
        <v>20</v>
      </c>
      <c r="G11" s="35"/>
      <c r="H11" s="35"/>
      <c r="I11" s="130" t="s">
        <v>21</v>
      </c>
      <c r="J11" s="134" t="s">
        <v>20</v>
      </c>
      <c r="K11" s="35"/>
      <c r="L11" s="35"/>
      <c r="M11" s="13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0" t="s">
        <v>22</v>
      </c>
      <c r="E12" s="35"/>
      <c r="F12" s="134" t="s">
        <v>23</v>
      </c>
      <c r="G12" s="35"/>
      <c r="H12" s="35"/>
      <c r="I12" s="130" t="s">
        <v>24</v>
      </c>
      <c r="J12" s="135" t="str">
        <f>'Rekapitulace stavby'!AN8</f>
        <v>1. 2. 2021</v>
      </c>
      <c r="K12" s="35"/>
      <c r="L12" s="35"/>
      <c r="M12" s="13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13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0" t="s">
        <v>26</v>
      </c>
      <c r="E14" s="35"/>
      <c r="F14" s="35"/>
      <c r="G14" s="35"/>
      <c r="H14" s="35"/>
      <c r="I14" s="130" t="s">
        <v>27</v>
      </c>
      <c r="J14" s="134" t="s">
        <v>28</v>
      </c>
      <c r="K14" s="35"/>
      <c r="L14" s="35"/>
      <c r="M14" s="13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34" t="s">
        <v>29</v>
      </c>
      <c r="F15" s="35"/>
      <c r="G15" s="35"/>
      <c r="H15" s="35"/>
      <c r="I15" s="130" t="s">
        <v>30</v>
      </c>
      <c r="J15" s="134" t="s">
        <v>31</v>
      </c>
      <c r="K15" s="35"/>
      <c r="L15" s="35"/>
      <c r="M15" s="13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13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0" t="s">
        <v>32</v>
      </c>
      <c r="E17" s="35"/>
      <c r="F17" s="35"/>
      <c r="G17" s="35"/>
      <c r="H17" s="35"/>
      <c r="I17" s="130" t="s">
        <v>27</v>
      </c>
      <c r="J17" s="30" t="str">
        <f>'Rekapitulace stavby'!AN13</f>
        <v>Vyplň údaj</v>
      </c>
      <c r="K17" s="35"/>
      <c r="L17" s="35"/>
      <c r="M17" s="13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4"/>
      <c r="G18" s="134"/>
      <c r="H18" s="134"/>
      <c r="I18" s="130" t="s">
        <v>30</v>
      </c>
      <c r="J18" s="30" t="str">
        <f>'Rekapitulace stavby'!AN14</f>
        <v>Vyplň údaj</v>
      </c>
      <c r="K18" s="35"/>
      <c r="L18" s="35"/>
      <c r="M18" s="13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13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0" t="s">
        <v>34</v>
      </c>
      <c r="E20" s="35"/>
      <c r="F20" s="35"/>
      <c r="G20" s="35"/>
      <c r="H20" s="35"/>
      <c r="I20" s="130" t="s">
        <v>27</v>
      </c>
      <c r="J20" s="134" t="s">
        <v>28</v>
      </c>
      <c r="K20" s="35"/>
      <c r="L20" s="35"/>
      <c r="M20" s="13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34" t="s">
        <v>35</v>
      </c>
      <c r="F21" s="35"/>
      <c r="G21" s="35"/>
      <c r="H21" s="35"/>
      <c r="I21" s="130" t="s">
        <v>30</v>
      </c>
      <c r="J21" s="134" t="s">
        <v>31</v>
      </c>
      <c r="K21" s="35"/>
      <c r="L21" s="35"/>
      <c r="M21" s="13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13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0" t="s">
        <v>36</v>
      </c>
      <c r="E23" s="35"/>
      <c r="F23" s="35"/>
      <c r="G23" s="35"/>
      <c r="H23" s="35"/>
      <c r="I23" s="130" t="s">
        <v>27</v>
      </c>
      <c r="J23" s="134" t="s">
        <v>28</v>
      </c>
      <c r="K23" s="35"/>
      <c r="L23" s="35"/>
      <c r="M23" s="13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34" t="s">
        <v>35</v>
      </c>
      <c r="F24" s="35"/>
      <c r="G24" s="35"/>
      <c r="H24" s="35"/>
      <c r="I24" s="130" t="s">
        <v>30</v>
      </c>
      <c r="J24" s="134" t="s">
        <v>31</v>
      </c>
      <c r="K24" s="35"/>
      <c r="L24" s="35"/>
      <c r="M24" s="13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13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0" t="s">
        <v>37</v>
      </c>
      <c r="E26" s="35"/>
      <c r="F26" s="35"/>
      <c r="G26" s="35"/>
      <c r="H26" s="35"/>
      <c r="I26" s="35"/>
      <c r="J26" s="35"/>
      <c r="K26" s="35"/>
      <c r="L26" s="35"/>
      <c r="M26" s="13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71.25" customHeight="1">
      <c r="A27" s="136"/>
      <c r="B27" s="137"/>
      <c r="C27" s="136"/>
      <c r="D27" s="136"/>
      <c r="E27" s="138" t="s">
        <v>90</v>
      </c>
      <c r="F27" s="138"/>
      <c r="G27" s="138"/>
      <c r="H27" s="138"/>
      <c r="I27" s="136"/>
      <c r="J27" s="136"/>
      <c r="K27" s="136"/>
      <c r="L27" s="136"/>
      <c r="M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13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40"/>
      <c r="E29" s="140"/>
      <c r="F29" s="140"/>
      <c r="G29" s="140"/>
      <c r="H29" s="140"/>
      <c r="I29" s="140"/>
      <c r="J29" s="140"/>
      <c r="K29" s="140"/>
      <c r="L29" s="140"/>
      <c r="M29" s="13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>
      <c r="A30" s="35"/>
      <c r="B30" s="41"/>
      <c r="C30" s="35"/>
      <c r="D30" s="35"/>
      <c r="E30" s="130" t="s">
        <v>91</v>
      </c>
      <c r="F30" s="35"/>
      <c r="G30" s="35"/>
      <c r="H30" s="35"/>
      <c r="I30" s="35"/>
      <c r="J30" s="35"/>
      <c r="K30" s="141">
        <f>I61</f>
        <v>0</v>
      </c>
      <c r="L30" s="35"/>
      <c r="M30" s="13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>
      <c r="A31" s="35"/>
      <c r="B31" s="41"/>
      <c r="C31" s="35"/>
      <c r="D31" s="35"/>
      <c r="E31" s="130" t="s">
        <v>92</v>
      </c>
      <c r="F31" s="35"/>
      <c r="G31" s="35"/>
      <c r="H31" s="35"/>
      <c r="I31" s="35"/>
      <c r="J31" s="35"/>
      <c r="K31" s="141">
        <f>J61</f>
        <v>0</v>
      </c>
      <c r="L31" s="35"/>
      <c r="M31" s="13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42" t="s">
        <v>39</v>
      </c>
      <c r="E32" s="35"/>
      <c r="F32" s="35"/>
      <c r="G32" s="35"/>
      <c r="H32" s="35"/>
      <c r="I32" s="35"/>
      <c r="J32" s="35"/>
      <c r="K32" s="143">
        <f>ROUND(K84, 2)</f>
        <v>0</v>
      </c>
      <c r="L32" s="35"/>
      <c r="M32" s="13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40"/>
      <c r="E33" s="140"/>
      <c r="F33" s="140"/>
      <c r="G33" s="140"/>
      <c r="H33" s="140"/>
      <c r="I33" s="140"/>
      <c r="J33" s="140"/>
      <c r="K33" s="140"/>
      <c r="L33" s="140"/>
      <c r="M33" s="13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44" t="s">
        <v>41</v>
      </c>
      <c r="G34" s="35"/>
      <c r="H34" s="35"/>
      <c r="I34" s="144" t="s">
        <v>40</v>
      </c>
      <c r="J34" s="35"/>
      <c r="K34" s="144" t="s">
        <v>42</v>
      </c>
      <c r="L34" s="35"/>
      <c r="M34" s="13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45" t="s">
        <v>43</v>
      </c>
      <c r="E35" s="130" t="s">
        <v>44</v>
      </c>
      <c r="F35" s="141">
        <f>ROUND((SUM(BE84:BE90)),  2)</f>
        <v>0</v>
      </c>
      <c r="G35" s="35"/>
      <c r="H35" s="35"/>
      <c r="I35" s="146">
        <v>0.20999999999999999</v>
      </c>
      <c r="J35" s="35"/>
      <c r="K35" s="141">
        <f>ROUND(((SUM(BE84:BE90))*I35),  2)</f>
        <v>0</v>
      </c>
      <c r="L35" s="35"/>
      <c r="M35" s="13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0" t="s">
        <v>45</v>
      </c>
      <c r="F36" s="141">
        <f>ROUND((SUM(BF84:BF90)),  2)</f>
        <v>0</v>
      </c>
      <c r="G36" s="35"/>
      <c r="H36" s="35"/>
      <c r="I36" s="146">
        <v>0.14999999999999999</v>
      </c>
      <c r="J36" s="35"/>
      <c r="K36" s="141">
        <f>ROUND(((SUM(BF84:BF90))*I36),  2)</f>
        <v>0</v>
      </c>
      <c r="L36" s="35"/>
      <c r="M36" s="13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0" t="s">
        <v>46</v>
      </c>
      <c r="F37" s="141">
        <f>ROUND((SUM(BG84:BG90)),  2)</f>
        <v>0</v>
      </c>
      <c r="G37" s="35"/>
      <c r="H37" s="35"/>
      <c r="I37" s="146">
        <v>0.20999999999999999</v>
      </c>
      <c r="J37" s="35"/>
      <c r="K37" s="141">
        <f>0</f>
        <v>0</v>
      </c>
      <c r="L37" s="35"/>
      <c r="M37" s="13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0" t="s">
        <v>47</v>
      </c>
      <c r="F38" s="141">
        <f>ROUND((SUM(BH84:BH90)),  2)</f>
        <v>0</v>
      </c>
      <c r="G38" s="35"/>
      <c r="H38" s="35"/>
      <c r="I38" s="146">
        <v>0.14999999999999999</v>
      </c>
      <c r="J38" s="35"/>
      <c r="K38" s="141">
        <f>0</f>
        <v>0</v>
      </c>
      <c r="L38" s="35"/>
      <c r="M38" s="13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0" t="s">
        <v>48</v>
      </c>
      <c r="F39" s="141">
        <f>ROUND((SUM(BI84:BI90)),  2)</f>
        <v>0</v>
      </c>
      <c r="G39" s="35"/>
      <c r="H39" s="35"/>
      <c r="I39" s="146">
        <v>0</v>
      </c>
      <c r="J39" s="35"/>
      <c r="K39" s="141">
        <f>0</f>
        <v>0</v>
      </c>
      <c r="L39" s="35"/>
      <c r="M39" s="13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13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47"/>
      <c r="D41" s="148" t="s">
        <v>49</v>
      </c>
      <c r="E41" s="149"/>
      <c r="F41" s="149"/>
      <c r="G41" s="150" t="s">
        <v>50</v>
      </c>
      <c r="H41" s="151" t="s">
        <v>51</v>
      </c>
      <c r="I41" s="149"/>
      <c r="J41" s="149"/>
      <c r="K41" s="152">
        <f>SUM(K32:K39)</f>
        <v>0</v>
      </c>
      <c r="L41" s="153"/>
      <c r="M41" s="13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154"/>
      <c r="C42" s="155"/>
      <c r="D42" s="155"/>
      <c r="E42" s="155"/>
      <c r="F42" s="155"/>
      <c r="G42" s="155"/>
      <c r="H42" s="155"/>
      <c r="I42" s="155"/>
      <c r="J42" s="155"/>
      <c r="K42" s="155"/>
      <c r="L42" s="155"/>
      <c r="M42" s="13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/>
    <row r="44" hidden="1"/>
    <row r="45" hidden="1"/>
    <row r="46" hidden="1" s="2" customFormat="1" ht="6.96" customHeight="1">
      <c r="A46" s="35"/>
      <c r="B46" s="156"/>
      <c r="C46" s="157"/>
      <c r="D46" s="157"/>
      <c r="E46" s="157"/>
      <c r="F46" s="157"/>
      <c r="G46" s="157"/>
      <c r="H46" s="157"/>
      <c r="I46" s="157"/>
      <c r="J46" s="157"/>
      <c r="K46" s="157"/>
      <c r="L46" s="157"/>
      <c r="M46" s="132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24.96" customHeight="1">
      <c r="A47" s="35"/>
      <c r="B47" s="36"/>
      <c r="C47" s="20" t="s">
        <v>93</v>
      </c>
      <c r="D47" s="37"/>
      <c r="E47" s="37"/>
      <c r="F47" s="37"/>
      <c r="G47" s="37"/>
      <c r="H47" s="37"/>
      <c r="I47" s="37"/>
      <c r="J47" s="37"/>
      <c r="K47" s="37"/>
      <c r="L47" s="37"/>
      <c r="M47" s="132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132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17</v>
      </c>
      <c r="D49" s="37"/>
      <c r="E49" s="37"/>
      <c r="F49" s="37"/>
      <c r="G49" s="37"/>
      <c r="H49" s="37"/>
      <c r="I49" s="37"/>
      <c r="J49" s="37"/>
      <c r="K49" s="37"/>
      <c r="L49" s="37"/>
      <c r="M49" s="132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158" t="str">
        <f>E7</f>
        <v>Profylaktické kontroly a kapacitní zkoušky baterií a UPS</v>
      </c>
      <c r="F50" s="29"/>
      <c r="G50" s="29"/>
      <c r="H50" s="29"/>
      <c r="I50" s="37"/>
      <c r="J50" s="37"/>
      <c r="K50" s="37"/>
      <c r="L50" s="37"/>
      <c r="M50" s="132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12" customHeight="1">
      <c r="A51" s="35"/>
      <c r="B51" s="36"/>
      <c r="C51" s="29" t="s">
        <v>88</v>
      </c>
      <c r="D51" s="37"/>
      <c r="E51" s="37"/>
      <c r="F51" s="37"/>
      <c r="G51" s="37"/>
      <c r="H51" s="37"/>
      <c r="I51" s="37"/>
      <c r="J51" s="37"/>
      <c r="K51" s="37"/>
      <c r="L51" s="37"/>
      <c r="M51" s="132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6.5" customHeight="1">
      <c r="A52" s="35"/>
      <c r="B52" s="36"/>
      <c r="C52" s="37"/>
      <c r="D52" s="37"/>
      <c r="E52" s="66" t="str">
        <f>E9</f>
        <v>2 - VON</v>
      </c>
      <c r="F52" s="37"/>
      <c r="G52" s="37"/>
      <c r="H52" s="37"/>
      <c r="I52" s="37"/>
      <c r="J52" s="37"/>
      <c r="K52" s="37"/>
      <c r="L52" s="37"/>
      <c r="M52" s="132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132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12" customHeight="1">
      <c r="A54" s="35"/>
      <c r="B54" s="36"/>
      <c r="C54" s="29" t="s">
        <v>22</v>
      </c>
      <c r="D54" s="37"/>
      <c r="E54" s="37"/>
      <c r="F54" s="24" t="str">
        <f>F12</f>
        <v xml:space="preserve"> </v>
      </c>
      <c r="G54" s="37"/>
      <c r="H54" s="37"/>
      <c r="I54" s="29" t="s">
        <v>24</v>
      </c>
      <c r="J54" s="69" t="str">
        <f>IF(J12="","",J12)</f>
        <v>1. 2. 2021</v>
      </c>
      <c r="K54" s="37"/>
      <c r="L54" s="37"/>
      <c r="M54" s="132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132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25.65" customHeight="1">
      <c r="A56" s="35"/>
      <c r="B56" s="36"/>
      <c r="C56" s="29" t="s">
        <v>26</v>
      </c>
      <c r="D56" s="37"/>
      <c r="E56" s="37"/>
      <c r="F56" s="24" t="str">
        <f>E15</f>
        <v>SŽ, s.o. Přednosta SEE Praha; Mgr.Fiala František</v>
      </c>
      <c r="G56" s="37"/>
      <c r="H56" s="37"/>
      <c r="I56" s="29" t="s">
        <v>34</v>
      </c>
      <c r="J56" s="33" t="str">
        <f>E21</f>
        <v>SŽ, s.o. Bc. Panchártek Jakub</v>
      </c>
      <c r="K56" s="37"/>
      <c r="L56" s="37"/>
      <c r="M56" s="132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5.65" customHeight="1">
      <c r="A57" s="35"/>
      <c r="B57" s="36"/>
      <c r="C57" s="29" t="s">
        <v>32</v>
      </c>
      <c r="D57" s="37"/>
      <c r="E57" s="37"/>
      <c r="F57" s="24" t="str">
        <f>IF(E18="","",E18)</f>
        <v>Vyplň údaj</v>
      </c>
      <c r="G57" s="37"/>
      <c r="H57" s="37"/>
      <c r="I57" s="29" t="s">
        <v>36</v>
      </c>
      <c r="J57" s="33" t="str">
        <f>E24</f>
        <v>SŽ, s.o. Bc. Panchártek Jakub</v>
      </c>
      <c r="K57" s="37"/>
      <c r="L57" s="37"/>
      <c r="M57" s="132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132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9.28" customHeight="1">
      <c r="A59" s="35"/>
      <c r="B59" s="36"/>
      <c r="C59" s="159" t="s">
        <v>94</v>
      </c>
      <c r="D59" s="160"/>
      <c r="E59" s="160"/>
      <c r="F59" s="160"/>
      <c r="G59" s="160"/>
      <c r="H59" s="160"/>
      <c r="I59" s="161" t="s">
        <v>95</v>
      </c>
      <c r="J59" s="161" t="s">
        <v>96</v>
      </c>
      <c r="K59" s="161" t="s">
        <v>97</v>
      </c>
      <c r="L59" s="160"/>
      <c r="M59" s="132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hidden="1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132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hidden="1" s="2" customFormat="1" ht="22.8" customHeight="1">
      <c r="A61" s="35"/>
      <c r="B61" s="36"/>
      <c r="C61" s="162" t="s">
        <v>73</v>
      </c>
      <c r="D61" s="37"/>
      <c r="E61" s="37"/>
      <c r="F61" s="37"/>
      <c r="G61" s="37"/>
      <c r="H61" s="37"/>
      <c r="I61" s="99">
        <f>Q84</f>
        <v>0</v>
      </c>
      <c r="J61" s="99">
        <f>R84</f>
        <v>0</v>
      </c>
      <c r="K61" s="99">
        <f>K84</f>
        <v>0</v>
      </c>
      <c r="L61" s="37"/>
      <c r="M61" s="13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U61" s="14" t="s">
        <v>98</v>
      </c>
    </row>
    <row r="62" hidden="1" s="9" customFormat="1" ht="24.96" customHeight="1">
      <c r="A62" s="9"/>
      <c r="B62" s="163"/>
      <c r="C62" s="164"/>
      <c r="D62" s="165" t="s">
        <v>148</v>
      </c>
      <c r="E62" s="166"/>
      <c r="F62" s="166"/>
      <c r="G62" s="166"/>
      <c r="H62" s="166"/>
      <c r="I62" s="167">
        <f>Q85</f>
        <v>0</v>
      </c>
      <c r="J62" s="167">
        <f>R85</f>
        <v>0</v>
      </c>
      <c r="K62" s="167">
        <f>K85</f>
        <v>0</v>
      </c>
      <c r="L62" s="164"/>
      <c r="M62" s="168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hidden="1" s="12" customFormat="1" ht="19.92" customHeight="1">
      <c r="A63" s="12"/>
      <c r="B63" s="216"/>
      <c r="C63" s="217"/>
      <c r="D63" s="218" t="s">
        <v>149</v>
      </c>
      <c r="E63" s="219"/>
      <c r="F63" s="219"/>
      <c r="G63" s="219"/>
      <c r="H63" s="219"/>
      <c r="I63" s="220">
        <f>Q87</f>
        <v>0</v>
      </c>
      <c r="J63" s="220">
        <f>R87</f>
        <v>0</v>
      </c>
      <c r="K63" s="220">
        <f>K87</f>
        <v>0</v>
      </c>
      <c r="L63" s="217"/>
      <c r="M63" s="221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hidden="1" s="12" customFormat="1" ht="19.92" customHeight="1">
      <c r="A64" s="12"/>
      <c r="B64" s="216"/>
      <c r="C64" s="217"/>
      <c r="D64" s="218" t="s">
        <v>150</v>
      </c>
      <c r="E64" s="219"/>
      <c r="F64" s="219"/>
      <c r="G64" s="219"/>
      <c r="H64" s="219"/>
      <c r="I64" s="220">
        <f>Q89</f>
        <v>0</v>
      </c>
      <c r="J64" s="220">
        <f>R89</f>
        <v>0</v>
      </c>
      <c r="K64" s="220">
        <f>K89</f>
        <v>0</v>
      </c>
      <c r="L64" s="217"/>
      <c r="M64" s="221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hidden="1" s="2" customFormat="1" ht="21.84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13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 s="2" customFormat="1" ht="6.96" customHeight="1">
      <c r="A66" s="35"/>
      <c r="B66" s="56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132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hidden="1"/>
    <row r="68" hidden="1"/>
    <row r="69" hidden="1"/>
    <row r="70" s="2" customFormat="1" ht="6.96" customHeight="1">
      <c r="A70" s="35"/>
      <c r="B70" s="58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132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24.96" customHeight="1">
      <c r="A71" s="35"/>
      <c r="B71" s="36"/>
      <c r="C71" s="20" t="s">
        <v>100</v>
      </c>
      <c r="D71" s="37"/>
      <c r="E71" s="37"/>
      <c r="F71" s="37"/>
      <c r="G71" s="37"/>
      <c r="H71" s="37"/>
      <c r="I71" s="37"/>
      <c r="J71" s="37"/>
      <c r="K71" s="37"/>
      <c r="L71" s="37"/>
      <c r="M71" s="132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6.96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132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2" customHeight="1">
      <c r="A73" s="35"/>
      <c r="B73" s="36"/>
      <c r="C73" s="29" t="s">
        <v>17</v>
      </c>
      <c r="D73" s="37"/>
      <c r="E73" s="37"/>
      <c r="F73" s="37"/>
      <c r="G73" s="37"/>
      <c r="H73" s="37"/>
      <c r="I73" s="37"/>
      <c r="J73" s="37"/>
      <c r="K73" s="37"/>
      <c r="L73" s="37"/>
      <c r="M73" s="132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6.5" customHeight="1">
      <c r="A74" s="35"/>
      <c r="B74" s="36"/>
      <c r="C74" s="37"/>
      <c r="D74" s="37"/>
      <c r="E74" s="158" t="str">
        <f>E7</f>
        <v>Profylaktické kontroly a kapacitní zkoušky baterií a UPS</v>
      </c>
      <c r="F74" s="29"/>
      <c r="G74" s="29"/>
      <c r="H74" s="29"/>
      <c r="I74" s="37"/>
      <c r="J74" s="37"/>
      <c r="K74" s="37"/>
      <c r="L74" s="37"/>
      <c r="M74" s="132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2" customHeight="1">
      <c r="A75" s="35"/>
      <c r="B75" s="36"/>
      <c r="C75" s="29" t="s">
        <v>88</v>
      </c>
      <c r="D75" s="37"/>
      <c r="E75" s="37"/>
      <c r="F75" s="37"/>
      <c r="G75" s="37"/>
      <c r="H75" s="37"/>
      <c r="I75" s="37"/>
      <c r="J75" s="37"/>
      <c r="K75" s="37"/>
      <c r="L75" s="37"/>
      <c r="M75" s="132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6.5" customHeight="1">
      <c r="A76" s="35"/>
      <c r="B76" s="36"/>
      <c r="C76" s="37"/>
      <c r="D76" s="37"/>
      <c r="E76" s="66" t="str">
        <f>E9</f>
        <v>2 - VON</v>
      </c>
      <c r="F76" s="37"/>
      <c r="G76" s="37"/>
      <c r="H76" s="37"/>
      <c r="I76" s="37"/>
      <c r="J76" s="37"/>
      <c r="K76" s="37"/>
      <c r="L76" s="37"/>
      <c r="M76" s="13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6.96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13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2" customHeight="1">
      <c r="A78" s="35"/>
      <c r="B78" s="36"/>
      <c r="C78" s="29" t="s">
        <v>22</v>
      </c>
      <c r="D78" s="37"/>
      <c r="E78" s="37"/>
      <c r="F78" s="24" t="str">
        <f>F12</f>
        <v xml:space="preserve"> </v>
      </c>
      <c r="G78" s="37"/>
      <c r="H78" s="37"/>
      <c r="I78" s="29" t="s">
        <v>24</v>
      </c>
      <c r="J78" s="69" t="str">
        <f>IF(J12="","",J12)</f>
        <v>1. 2. 2021</v>
      </c>
      <c r="K78" s="37"/>
      <c r="L78" s="37"/>
      <c r="M78" s="132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6.96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132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25.65" customHeight="1">
      <c r="A80" s="35"/>
      <c r="B80" s="36"/>
      <c r="C80" s="29" t="s">
        <v>26</v>
      </c>
      <c r="D80" s="37"/>
      <c r="E80" s="37"/>
      <c r="F80" s="24" t="str">
        <f>E15</f>
        <v>SŽ, s.o. Přednosta SEE Praha; Mgr.Fiala František</v>
      </c>
      <c r="G80" s="37"/>
      <c r="H80" s="37"/>
      <c r="I80" s="29" t="s">
        <v>34</v>
      </c>
      <c r="J80" s="33" t="str">
        <f>E21</f>
        <v>SŽ, s.o. Bc. Panchártek Jakub</v>
      </c>
      <c r="K80" s="37"/>
      <c r="L80" s="37"/>
      <c r="M80" s="132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25.65" customHeight="1">
      <c r="A81" s="35"/>
      <c r="B81" s="36"/>
      <c r="C81" s="29" t="s">
        <v>32</v>
      </c>
      <c r="D81" s="37"/>
      <c r="E81" s="37"/>
      <c r="F81" s="24" t="str">
        <f>IF(E18="","",E18)</f>
        <v>Vyplň údaj</v>
      </c>
      <c r="G81" s="37"/>
      <c r="H81" s="37"/>
      <c r="I81" s="29" t="s">
        <v>36</v>
      </c>
      <c r="J81" s="33" t="str">
        <f>E24</f>
        <v>SŽ, s.o. Bc. Panchártek Jakub</v>
      </c>
      <c r="K81" s="37"/>
      <c r="L81" s="37"/>
      <c r="M81" s="13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10.32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13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10" customFormat="1" ht="29.28" customHeight="1">
      <c r="A83" s="169"/>
      <c r="B83" s="170"/>
      <c r="C83" s="171" t="s">
        <v>101</v>
      </c>
      <c r="D83" s="172" t="s">
        <v>58</v>
      </c>
      <c r="E83" s="172" t="s">
        <v>54</v>
      </c>
      <c r="F83" s="172" t="s">
        <v>55</v>
      </c>
      <c r="G83" s="172" t="s">
        <v>102</v>
      </c>
      <c r="H83" s="172" t="s">
        <v>103</v>
      </c>
      <c r="I83" s="172" t="s">
        <v>104</v>
      </c>
      <c r="J83" s="172" t="s">
        <v>105</v>
      </c>
      <c r="K83" s="172" t="s">
        <v>97</v>
      </c>
      <c r="L83" s="173" t="s">
        <v>106</v>
      </c>
      <c r="M83" s="174"/>
      <c r="N83" s="89" t="s">
        <v>20</v>
      </c>
      <c r="O83" s="90" t="s">
        <v>43</v>
      </c>
      <c r="P83" s="90" t="s">
        <v>107</v>
      </c>
      <c r="Q83" s="90" t="s">
        <v>108</v>
      </c>
      <c r="R83" s="90" t="s">
        <v>109</v>
      </c>
      <c r="S83" s="90" t="s">
        <v>110</v>
      </c>
      <c r="T83" s="90" t="s">
        <v>111</v>
      </c>
      <c r="U83" s="90" t="s">
        <v>112</v>
      </c>
      <c r="V83" s="90" t="s">
        <v>113</v>
      </c>
      <c r="W83" s="90" t="s">
        <v>114</v>
      </c>
      <c r="X83" s="91" t="s">
        <v>115</v>
      </c>
      <c r="Y83" s="169"/>
      <c r="Z83" s="169"/>
      <c r="AA83" s="169"/>
      <c r="AB83" s="169"/>
      <c r="AC83" s="169"/>
      <c r="AD83" s="169"/>
      <c r="AE83" s="169"/>
    </row>
    <row r="84" s="2" customFormat="1" ht="22.8" customHeight="1">
      <c r="A84" s="35"/>
      <c r="B84" s="36"/>
      <c r="C84" s="96" t="s">
        <v>116</v>
      </c>
      <c r="D84" s="37"/>
      <c r="E84" s="37"/>
      <c r="F84" s="37"/>
      <c r="G84" s="37"/>
      <c r="H84" s="37"/>
      <c r="I84" s="37"/>
      <c r="J84" s="37"/>
      <c r="K84" s="175">
        <f>BK84</f>
        <v>0</v>
      </c>
      <c r="L84" s="37"/>
      <c r="M84" s="41"/>
      <c r="N84" s="92"/>
      <c r="O84" s="176"/>
      <c r="P84" s="93"/>
      <c r="Q84" s="177">
        <f>Q85</f>
        <v>0</v>
      </c>
      <c r="R84" s="177">
        <f>R85</f>
        <v>0</v>
      </c>
      <c r="S84" s="93"/>
      <c r="T84" s="178">
        <f>T85</f>
        <v>0</v>
      </c>
      <c r="U84" s="93"/>
      <c r="V84" s="178">
        <f>V85</f>
        <v>0</v>
      </c>
      <c r="W84" s="93"/>
      <c r="X84" s="179">
        <f>X85</f>
        <v>0</v>
      </c>
      <c r="Y84" s="35"/>
      <c r="Z84" s="35"/>
      <c r="AA84" s="35"/>
      <c r="AB84" s="35"/>
      <c r="AC84" s="35"/>
      <c r="AD84" s="35"/>
      <c r="AE84" s="35"/>
      <c r="AT84" s="14" t="s">
        <v>74</v>
      </c>
      <c r="AU84" s="14" t="s">
        <v>98</v>
      </c>
      <c r="BK84" s="180">
        <f>BK85</f>
        <v>0</v>
      </c>
    </row>
    <row r="85" s="11" customFormat="1" ht="25.92" customHeight="1">
      <c r="A85" s="11"/>
      <c r="B85" s="181"/>
      <c r="C85" s="182"/>
      <c r="D85" s="183" t="s">
        <v>74</v>
      </c>
      <c r="E85" s="184" t="s">
        <v>151</v>
      </c>
      <c r="F85" s="184" t="s">
        <v>152</v>
      </c>
      <c r="G85" s="182"/>
      <c r="H85" s="182"/>
      <c r="I85" s="185"/>
      <c r="J85" s="185"/>
      <c r="K85" s="186">
        <f>BK85</f>
        <v>0</v>
      </c>
      <c r="L85" s="182"/>
      <c r="M85" s="187"/>
      <c r="N85" s="188"/>
      <c r="O85" s="189"/>
      <c r="P85" s="189"/>
      <c r="Q85" s="190">
        <f>Q86+Q87+Q89</f>
        <v>0</v>
      </c>
      <c r="R85" s="190">
        <f>R86+R87+R89</f>
        <v>0</v>
      </c>
      <c r="S85" s="189"/>
      <c r="T85" s="191">
        <f>T86+T87+T89</f>
        <v>0</v>
      </c>
      <c r="U85" s="189"/>
      <c r="V85" s="191">
        <f>V86+V87+V89</f>
        <v>0</v>
      </c>
      <c r="W85" s="189"/>
      <c r="X85" s="192">
        <f>X86+X87+X89</f>
        <v>0</v>
      </c>
      <c r="Y85" s="11"/>
      <c r="Z85" s="11"/>
      <c r="AA85" s="11"/>
      <c r="AB85" s="11"/>
      <c r="AC85" s="11"/>
      <c r="AD85" s="11"/>
      <c r="AE85" s="11"/>
      <c r="AR85" s="193" t="s">
        <v>143</v>
      </c>
      <c r="AT85" s="194" t="s">
        <v>74</v>
      </c>
      <c r="AU85" s="194" t="s">
        <v>75</v>
      </c>
      <c r="AY85" s="193" t="s">
        <v>120</v>
      </c>
      <c r="BK85" s="195">
        <f>BK86+BK87+BK89</f>
        <v>0</v>
      </c>
    </row>
    <row r="86" s="2" customFormat="1" ht="78" customHeight="1">
      <c r="A86" s="35"/>
      <c r="B86" s="36"/>
      <c r="C86" s="196" t="s">
        <v>80</v>
      </c>
      <c r="D86" s="196" t="s">
        <v>122</v>
      </c>
      <c r="E86" s="197" t="s">
        <v>153</v>
      </c>
      <c r="F86" s="198" t="s">
        <v>154</v>
      </c>
      <c r="G86" s="199" t="s">
        <v>155</v>
      </c>
      <c r="H86" s="222"/>
      <c r="I86" s="201"/>
      <c r="J86" s="201"/>
      <c r="K86" s="202">
        <f>ROUND(P86*H86,2)</f>
        <v>0</v>
      </c>
      <c r="L86" s="198" t="s">
        <v>126</v>
      </c>
      <c r="M86" s="41"/>
      <c r="N86" s="203" t="s">
        <v>20</v>
      </c>
      <c r="O86" s="204" t="s">
        <v>44</v>
      </c>
      <c r="P86" s="205">
        <f>I86+J86</f>
        <v>0</v>
      </c>
      <c r="Q86" s="205">
        <f>ROUND(I86*H86,2)</f>
        <v>0</v>
      </c>
      <c r="R86" s="205">
        <f>ROUND(J86*H86,2)</f>
        <v>0</v>
      </c>
      <c r="S86" s="81"/>
      <c r="T86" s="206">
        <f>S86*H86</f>
        <v>0</v>
      </c>
      <c r="U86" s="206">
        <v>0</v>
      </c>
      <c r="V86" s="206">
        <f>U86*H86</f>
        <v>0</v>
      </c>
      <c r="W86" s="206">
        <v>0</v>
      </c>
      <c r="X86" s="207">
        <f>W86*H86</f>
        <v>0</v>
      </c>
      <c r="Y86" s="35"/>
      <c r="Z86" s="35"/>
      <c r="AA86" s="35"/>
      <c r="AB86" s="35"/>
      <c r="AC86" s="35"/>
      <c r="AD86" s="35"/>
      <c r="AE86" s="35"/>
      <c r="AR86" s="208" t="s">
        <v>119</v>
      </c>
      <c r="AT86" s="208" t="s">
        <v>122</v>
      </c>
      <c r="AU86" s="208" t="s">
        <v>80</v>
      </c>
      <c r="AY86" s="14" t="s">
        <v>120</v>
      </c>
      <c r="BE86" s="209">
        <f>IF(O86="základní",K86,0)</f>
        <v>0</v>
      </c>
      <c r="BF86" s="209">
        <f>IF(O86="snížená",K86,0)</f>
        <v>0</v>
      </c>
      <c r="BG86" s="209">
        <f>IF(O86="zákl. přenesená",K86,0)</f>
        <v>0</v>
      </c>
      <c r="BH86" s="209">
        <f>IF(O86="sníž. přenesená",K86,0)</f>
        <v>0</v>
      </c>
      <c r="BI86" s="209">
        <f>IF(O86="nulová",K86,0)</f>
        <v>0</v>
      </c>
      <c r="BJ86" s="14" t="s">
        <v>80</v>
      </c>
      <c r="BK86" s="209">
        <f>ROUND(P86*H86,2)</f>
        <v>0</v>
      </c>
      <c r="BL86" s="14" t="s">
        <v>119</v>
      </c>
      <c r="BM86" s="208" t="s">
        <v>156</v>
      </c>
    </row>
    <row r="87" s="11" customFormat="1" ht="22.8" customHeight="1">
      <c r="A87" s="11"/>
      <c r="B87" s="181"/>
      <c r="C87" s="182"/>
      <c r="D87" s="183" t="s">
        <v>74</v>
      </c>
      <c r="E87" s="223" t="s">
        <v>157</v>
      </c>
      <c r="F87" s="223" t="s">
        <v>158</v>
      </c>
      <c r="G87" s="182"/>
      <c r="H87" s="182"/>
      <c r="I87" s="185"/>
      <c r="J87" s="185"/>
      <c r="K87" s="224">
        <f>BK87</f>
        <v>0</v>
      </c>
      <c r="L87" s="182"/>
      <c r="M87" s="187"/>
      <c r="N87" s="188"/>
      <c r="O87" s="189"/>
      <c r="P87" s="189"/>
      <c r="Q87" s="190">
        <f>Q88</f>
        <v>0</v>
      </c>
      <c r="R87" s="190">
        <f>R88</f>
        <v>0</v>
      </c>
      <c r="S87" s="189"/>
      <c r="T87" s="191">
        <f>T88</f>
        <v>0</v>
      </c>
      <c r="U87" s="189"/>
      <c r="V87" s="191">
        <f>V88</f>
        <v>0</v>
      </c>
      <c r="W87" s="189"/>
      <c r="X87" s="192">
        <f>X88</f>
        <v>0</v>
      </c>
      <c r="Y87" s="11"/>
      <c r="Z87" s="11"/>
      <c r="AA87" s="11"/>
      <c r="AB87" s="11"/>
      <c r="AC87" s="11"/>
      <c r="AD87" s="11"/>
      <c r="AE87" s="11"/>
      <c r="AR87" s="193" t="s">
        <v>143</v>
      </c>
      <c r="AT87" s="194" t="s">
        <v>74</v>
      </c>
      <c r="AU87" s="194" t="s">
        <v>80</v>
      </c>
      <c r="AY87" s="193" t="s">
        <v>120</v>
      </c>
      <c r="BK87" s="195">
        <f>BK88</f>
        <v>0</v>
      </c>
    </row>
    <row r="88" s="2" customFormat="1" ht="24.15" customHeight="1">
      <c r="A88" s="35"/>
      <c r="B88" s="36"/>
      <c r="C88" s="196" t="s">
        <v>84</v>
      </c>
      <c r="D88" s="196" t="s">
        <v>122</v>
      </c>
      <c r="E88" s="197" t="s">
        <v>159</v>
      </c>
      <c r="F88" s="198" t="s">
        <v>160</v>
      </c>
      <c r="G88" s="199" t="s">
        <v>161</v>
      </c>
      <c r="H88" s="200">
        <v>32</v>
      </c>
      <c r="I88" s="201"/>
      <c r="J88" s="201"/>
      <c r="K88" s="202">
        <f>ROUND(P88*H88,2)</f>
        <v>0</v>
      </c>
      <c r="L88" s="198" t="s">
        <v>162</v>
      </c>
      <c r="M88" s="41"/>
      <c r="N88" s="203" t="s">
        <v>20</v>
      </c>
      <c r="O88" s="204" t="s">
        <v>44</v>
      </c>
      <c r="P88" s="205">
        <f>I88+J88</f>
        <v>0</v>
      </c>
      <c r="Q88" s="205">
        <f>ROUND(I88*H88,2)</f>
        <v>0</v>
      </c>
      <c r="R88" s="205">
        <f>ROUND(J88*H88,2)</f>
        <v>0</v>
      </c>
      <c r="S88" s="81"/>
      <c r="T88" s="206">
        <f>S88*H88</f>
        <v>0</v>
      </c>
      <c r="U88" s="206">
        <v>0</v>
      </c>
      <c r="V88" s="206">
        <f>U88*H88</f>
        <v>0</v>
      </c>
      <c r="W88" s="206">
        <v>0</v>
      </c>
      <c r="X88" s="207">
        <f>W88*H88</f>
        <v>0</v>
      </c>
      <c r="Y88" s="35"/>
      <c r="Z88" s="35"/>
      <c r="AA88" s="35"/>
      <c r="AB88" s="35"/>
      <c r="AC88" s="35"/>
      <c r="AD88" s="35"/>
      <c r="AE88" s="35"/>
      <c r="AR88" s="208" t="s">
        <v>163</v>
      </c>
      <c r="AT88" s="208" t="s">
        <v>122</v>
      </c>
      <c r="AU88" s="208" t="s">
        <v>84</v>
      </c>
      <c r="AY88" s="14" t="s">
        <v>120</v>
      </c>
      <c r="BE88" s="209">
        <f>IF(O88="základní",K88,0)</f>
        <v>0</v>
      </c>
      <c r="BF88" s="209">
        <f>IF(O88="snížená",K88,0)</f>
        <v>0</v>
      </c>
      <c r="BG88" s="209">
        <f>IF(O88="zákl. přenesená",K88,0)</f>
        <v>0</v>
      </c>
      <c r="BH88" s="209">
        <f>IF(O88="sníž. přenesená",K88,0)</f>
        <v>0</v>
      </c>
      <c r="BI88" s="209">
        <f>IF(O88="nulová",K88,0)</f>
        <v>0</v>
      </c>
      <c r="BJ88" s="14" t="s">
        <v>80</v>
      </c>
      <c r="BK88" s="209">
        <f>ROUND(P88*H88,2)</f>
        <v>0</v>
      </c>
      <c r="BL88" s="14" t="s">
        <v>163</v>
      </c>
      <c r="BM88" s="208" t="s">
        <v>164</v>
      </c>
    </row>
    <row r="89" s="11" customFormat="1" ht="22.8" customHeight="1">
      <c r="A89" s="11"/>
      <c r="B89" s="181"/>
      <c r="C89" s="182"/>
      <c r="D89" s="183" t="s">
        <v>74</v>
      </c>
      <c r="E89" s="223" t="s">
        <v>165</v>
      </c>
      <c r="F89" s="223" t="s">
        <v>166</v>
      </c>
      <c r="G89" s="182"/>
      <c r="H89" s="182"/>
      <c r="I89" s="185"/>
      <c r="J89" s="185"/>
      <c r="K89" s="224">
        <f>BK89</f>
        <v>0</v>
      </c>
      <c r="L89" s="182"/>
      <c r="M89" s="187"/>
      <c r="N89" s="188"/>
      <c r="O89" s="189"/>
      <c r="P89" s="189"/>
      <c r="Q89" s="190">
        <f>Q90</f>
        <v>0</v>
      </c>
      <c r="R89" s="190">
        <f>R90</f>
        <v>0</v>
      </c>
      <c r="S89" s="189"/>
      <c r="T89" s="191">
        <f>T90</f>
        <v>0</v>
      </c>
      <c r="U89" s="189"/>
      <c r="V89" s="191">
        <f>V90</f>
        <v>0</v>
      </c>
      <c r="W89" s="189"/>
      <c r="X89" s="192">
        <f>X90</f>
        <v>0</v>
      </c>
      <c r="Y89" s="11"/>
      <c r="Z89" s="11"/>
      <c r="AA89" s="11"/>
      <c r="AB89" s="11"/>
      <c r="AC89" s="11"/>
      <c r="AD89" s="11"/>
      <c r="AE89" s="11"/>
      <c r="AR89" s="193" t="s">
        <v>143</v>
      </c>
      <c r="AT89" s="194" t="s">
        <v>74</v>
      </c>
      <c r="AU89" s="194" t="s">
        <v>80</v>
      </c>
      <c r="AY89" s="193" t="s">
        <v>120</v>
      </c>
      <c r="BK89" s="195">
        <f>BK90</f>
        <v>0</v>
      </c>
    </row>
    <row r="90" s="2" customFormat="1" ht="24.15" customHeight="1">
      <c r="A90" s="35"/>
      <c r="B90" s="36"/>
      <c r="C90" s="196" t="s">
        <v>129</v>
      </c>
      <c r="D90" s="196" t="s">
        <v>122</v>
      </c>
      <c r="E90" s="197" t="s">
        <v>167</v>
      </c>
      <c r="F90" s="198" t="s">
        <v>168</v>
      </c>
      <c r="G90" s="199" t="s">
        <v>169</v>
      </c>
      <c r="H90" s="200">
        <v>2500</v>
      </c>
      <c r="I90" s="201"/>
      <c r="J90" s="201"/>
      <c r="K90" s="202">
        <f>ROUND(P90*H90,2)</f>
        <v>0</v>
      </c>
      <c r="L90" s="198" t="s">
        <v>162</v>
      </c>
      <c r="M90" s="41"/>
      <c r="N90" s="210" t="s">
        <v>20</v>
      </c>
      <c r="O90" s="211" t="s">
        <v>44</v>
      </c>
      <c r="P90" s="212">
        <f>I90+J90</f>
        <v>0</v>
      </c>
      <c r="Q90" s="212">
        <f>ROUND(I90*H90,2)</f>
        <v>0</v>
      </c>
      <c r="R90" s="212">
        <f>ROUND(J90*H90,2)</f>
        <v>0</v>
      </c>
      <c r="S90" s="213"/>
      <c r="T90" s="214">
        <f>S90*H90</f>
        <v>0</v>
      </c>
      <c r="U90" s="214">
        <v>0</v>
      </c>
      <c r="V90" s="214">
        <f>U90*H90</f>
        <v>0</v>
      </c>
      <c r="W90" s="214">
        <v>0</v>
      </c>
      <c r="X90" s="215">
        <f>W90*H90</f>
        <v>0</v>
      </c>
      <c r="Y90" s="35"/>
      <c r="Z90" s="35"/>
      <c r="AA90" s="35"/>
      <c r="AB90" s="35"/>
      <c r="AC90" s="35"/>
      <c r="AD90" s="35"/>
      <c r="AE90" s="35"/>
      <c r="AR90" s="208" t="s">
        <v>163</v>
      </c>
      <c r="AT90" s="208" t="s">
        <v>122</v>
      </c>
      <c r="AU90" s="208" t="s">
        <v>84</v>
      </c>
      <c r="AY90" s="14" t="s">
        <v>120</v>
      </c>
      <c r="BE90" s="209">
        <f>IF(O90="základní",K90,0)</f>
        <v>0</v>
      </c>
      <c r="BF90" s="209">
        <f>IF(O90="snížená",K90,0)</f>
        <v>0</v>
      </c>
      <c r="BG90" s="209">
        <f>IF(O90="zákl. přenesená",K90,0)</f>
        <v>0</v>
      </c>
      <c r="BH90" s="209">
        <f>IF(O90="sníž. přenesená",K90,0)</f>
        <v>0</v>
      </c>
      <c r="BI90" s="209">
        <f>IF(O90="nulová",K90,0)</f>
        <v>0</v>
      </c>
      <c r="BJ90" s="14" t="s">
        <v>80</v>
      </c>
      <c r="BK90" s="209">
        <f>ROUND(P90*H90,2)</f>
        <v>0</v>
      </c>
      <c r="BL90" s="14" t="s">
        <v>163</v>
      </c>
      <c r="BM90" s="208" t="s">
        <v>170</v>
      </c>
    </row>
    <row r="91" s="2" customFormat="1" ht="6.96" customHeight="1">
      <c r="A91" s="35"/>
      <c r="B91" s="56"/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41"/>
      <c r="N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</sheetData>
  <sheetProtection sheet="1" autoFilter="0" formatColumns="0" formatRows="0" objects="1" scenarios="1" spinCount="100000" saltValue="sI6+Xy4uS3nRkPWSgWTXY7JaTcVONCmL8oUrgK4SSA8fYfUkopixg2daRGT5cXPRUmO3d3z0XshEehPj8a/dsg==" hashValue="DKyMZtvCf1Osd3lUcm4PbAUgKp/BRDs+7SvNrkhiuZEb7nkcDDl2yQPzf91SNOGQe8f/S8Y+Uxwhj9zFsif+fw==" algorithmName="SHA-512" password="CC35"/>
  <autoFilter ref="C83:L90"/>
  <mergeCells count="9">
    <mergeCell ref="E7:H7"/>
    <mergeCell ref="E9:H9"/>
    <mergeCell ref="E18:H18"/>
    <mergeCell ref="E27:H27"/>
    <mergeCell ref="E50:H50"/>
    <mergeCell ref="E52:H52"/>
    <mergeCell ref="E74:H74"/>
    <mergeCell ref="E76:H7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Panchártek Jakub, Bc.</dc:creator>
  <cp:lastModifiedBy>Panchártek Jakub, Bc.</cp:lastModifiedBy>
  <dcterms:created xsi:type="dcterms:W3CDTF">2021-02-22T09:54:19Z</dcterms:created>
  <dcterms:modified xsi:type="dcterms:W3CDTF">2021-02-22T09:54:22Z</dcterms:modified>
</cp:coreProperties>
</file>